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D:\PRINKOM\Prin-24\Akce-24\ROZPOCTY\Libhr054.roz_3393\"/>
    </mc:Choice>
  </mc:AlternateContent>
  <xr:revisionPtr revIDLastSave="0" documentId="13_ncr:1_{7B3237BD-88D8-4DB9-B057-58B762880696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Rekapitulace stavby" sheetId="1" r:id="rId1"/>
    <sheet name="SO - Komunikace" sheetId="2" r:id="rId2"/>
    <sheet name="Pokyny pro vyplnění" sheetId="3" r:id="rId3"/>
  </sheets>
  <definedNames>
    <definedName name="_xlnm._FilterDatabase" localSheetId="1" hidden="1">'SO - Komunikace'!$C$89:$K$254</definedName>
    <definedName name="_xlnm.Print_Titles" localSheetId="0">'Rekapitulace stavby'!$52:$52</definedName>
    <definedName name="_xlnm.Print_Titles" localSheetId="1">'SO - Komunikace'!$89:$89</definedName>
    <definedName name="_xlnm.Print_Area" localSheetId="2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stavby'!$C$42:$AQ$56</definedName>
    <definedName name="_xlnm.Print_Area" localSheetId="1">'SO - Komunikace'!$C$4:$J$39,'SO - Komunikace'!$C$45:$J$71,'SO - Komunikace'!$C$77:$K$254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2" l="1"/>
  <c r="J36" i="2"/>
  <c r="AY55" i="1"/>
  <c r="J35" i="2"/>
  <c r="AX55" i="1"/>
  <c r="BI253" i="2"/>
  <c r="BH253" i="2"/>
  <c r="BG253" i="2"/>
  <c r="BF253" i="2"/>
  <c r="T253" i="2"/>
  <c r="T252" i="2" s="1"/>
  <c r="R253" i="2"/>
  <c r="R252" i="2"/>
  <c r="P253" i="2"/>
  <c r="P252" i="2" s="1"/>
  <c r="BI249" i="2"/>
  <c r="BH249" i="2"/>
  <c r="BG249" i="2"/>
  <c r="BF249" i="2"/>
  <c r="T249" i="2"/>
  <c r="R249" i="2"/>
  <c r="P249" i="2"/>
  <c r="BI246" i="2"/>
  <c r="BH246" i="2"/>
  <c r="BG246" i="2"/>
  <c r="BF246" i="2"/>
  <c r="T246" i="2"/>
  <c r="R246" i="2"/>
  <c r="P246" i="2"/>
  <c r="BI242" i="2"/>
  <c r="BH242" i="2"/>
  <c r="BG242" i="2"/>
  <c r="BF242" i="2"/>
  <c r="T242" i="2"/>
  <c r="T241" i="2"/>
  <c r="R242" i="2"/>
  <c r="R241" i="2"/>
  <c r="P242" i="2"/>
  <c r="P241" i="2"/>
  <c r="BI238" i="2"/>
  <c r="BH238" i="2"/>
  <c r="BG238" i="2"/>
  <c r="BF238" i="2"/>
  <c r="T238" i="2"/>
  <c r="R238" i="2"/>
  <c r="P238" i="2"/>
  <c r="BI235" i="2"/>
  <c r="BH235" i="2"/>
  <c r="BG235" i="2"/>
  <c r="BF235" i="2"/>
  <c r="T235" i="2"/>
  <c r="R235" i="2"/>
  <c r="P235" i="2"/>
  <c r="BI231" i="2"/>
  <c r="BH231" i="2"/>
  <c r="BG231" i="2"/>
  <c r="BF231" i="2"/>
  <c r="T231" i="2"/>
  <c r="R231" i="2"/>
  <c r="P231" i="2"/>
  <c r="BI228" i="2"/>
  <c r="BH228" i="2"/>
  <c r="BG228" i="2"/>
  <c r="BF228" i="2"/>
  <c r="T228" i="2"/>
  <c r="R228" i="2"/>
  <c r="P228" i="2"/>
  <c r="BI225" i="2"/>
  <c r="BH225" i="2"/>
  <c r="BG225" i="2"/>
  <c r="BF225" i="2"/>
  <c r="T225" i="2"/>
  <c r="R225" i="2"/>
  <c r="P225" i="2"/>
  <c r="BI222" i="2"/>
  <c r="BH222" i="2"/>
  <c r="BG222" i="2"/>
  <c r="BF222" i="2"/>
  <c r="T222" i="2"/>
  <c r="R222" i="2"/>
  <c r="P222" i="2"/>
  <c r="BI217" i="2"/>
  <c r="BH217" i="2"/>
  <c r="BG217" i="2"/>
  <c r="BF217" i="2"/>
  <c r="T217" i="2"/>
  <c r="R217" i="2"/>
  <c r="P217" i="2"/>
  <c r="BI214" i="2"/>
  <c r="BH214" i="2"/>
  <c r="BG214" i="2"/>
  <c r="BF214" i="2"/>
  <c r="T214" i="2"/>
  <c r="R214" i="2"/>
  <c r="P214" i="2"/>
  <c r="BI212" i="2"/>
  <c r="BH212" i="2"/>
  <c r="BG212" i="2"/>
  <c r="BF212" i="2"/>
  <c r="T212" i="2"/>
  <c r="R212" i="2"/>
  <c r="P212" i="2"/>
  <c r="BI210" i="2"/>
  <c r="BH210" i="2"/>
  <c r="BG210" i="2"/>
  <c r="BF210" i="2"/>
  <c r="T210" i="2"/>
  <c r="R210" i="2"/>
  <c r="P210" i="2"/>
  <c r="BI208" i="2"/>
  <c r="BH208" i="2"/>
  <c r="BG208" i="2"/>
  <c r="BF208" i="2"/>
  <c r="T208" i="2"/>
  <c r="R208" i="2"/>
  <c r="P208" i="2"/>
  <c r="BI205" i="2"/>
  <c r="BH205" i="2"/>
  <c r="BG205" i="2"/>
  <c r="BF205" i="2"/>
  <c r="T205" i="2"/>
  <c r="R205" i="2"/>
  <c r="P205" i="2"/>
  <c r="BI203" i="2"/>
  <c r="BH203" i="2"/>
  <c r="BG203" i="2"/>
  <c r="BF203" i="2"/>
  <c r="T203" i="2"/>
  <c r="R203" i="2"/>
  <c r="P203" i="2"/>
  <c r="BI199" i="2"/>
  <c r="BH199" i="2"/>
  <c r="BG199" i="2"/>
  <c r="BF199" i="2"/>
  <c r="T199" i="2"/>
  <c r="R199" i="2"/>
  <c r="P199" i="2"/>
  <c r="BI197" i="2"/>
  <c r="BH197" i="2"/>
  <c r="BG197" i="2"/>
  <c r="BF197" i="2"/>
  <c r="T197" i="2"/>
  <c r="R197" i="2"/>
  <c r="P197" i="2"/>
  <c r="BI194" i="2"/>
  <c r="BH194" i="2"/>
  <c r="BG194" i="2"/>
  <c r="BF194" i="2"/>
  <c r="T194" i="2"/>
  <c r="R194" i="2"/>
  <c r="P194" i="2"/>
  <c r="BI190" i="2"/>
  <c r="BH190" i="2"/>
  <c r="BG190" i="2"/>
  <c r="BF190" i="2"/>
  <c r="T190" i="2"/>
  <c r="R190" i="2"/>
  <c r="P190" i="2"/>
  <c r="BI188" i="2"/>
  <c r="BH188" i="2"/>
  <c r="BG188" i="2"/>
  <c r="BF188" i="2"/>
  <c r="T188" i="2"/>
  <c r="R188" i="2"/>
  <c r="P188" i="2"/>
  <c r="BI185" i="2"/>
  <c r="BH185" i="2"/>
  <c r="BG185" i="2"/>
  <c r="BF185" i="2"/>
  <c r="T185" i="2"/>
  <c r="R185" i="2"/>
  <c r="P185" i="2"/>
  <c r="BI182" i="2"/>
  <c r="BH182" i="2"/>
  <c r="BG182" i="2"/>
  <c r="BF182" i="2"/>
  <c r="T182" i="2"/>
  <c r="R182" i="2"/>
  <c r="P182" i="2"/>
  <c r="BI179" i="2"/>
  <c r="BH179" i="2"/>
  <c r="BG179" i="2"/>
  <c r="BF179" i="2"/>
  <c r="T179" i="2"/>
  <c r="R179" i="2"/>
  <c r="P179" i="2"/>
  <c r="BI175" i="2"/>
  <c r="BH175" i="2"/>
  <c r="BG175" i="2"/>
  <c r="BF175" i="2"/>
  <c r="T175" i="2"/>
  <c r="R175" i="2"/>
  <c r="P175" i="2"/>
  <c r="BI171" i="2"/>
  <c r="BH171" i="2"/>
  <c r="BG171" i="2"/>
  <c r="BF171" i="2"/>
  <c r="T171" i="2"/>
  <c r="R171" i="2"/>
  <c r="P171" i="2"/>
  <c r="BI168" i="2"/>
  <c r="BH168" i="2"/>
  <c r="BG168" i="2"/>
  <c r="BF168" i="2"/>
  <c r="T168" i="2"/>
  <c r="R168" i="2"/>
  <c r="P168" i="2"/>
  <c r="BI164" i="2"/>
  <c r="BH164" i="2"/>
  <c r="BG164" i="2"/>
  <c r="BF164" i="2"/>
  <c r="T164" i="2"/>
  <c r="R164" i="2"/>
  <c r="P164" i="2"/>
  <c r="BI161" i="2"/>
  <c r="BH161" i="2"/>
  <c r="BG161" i="2"/>
  <c r="BF161" i="2"/>
  <c r="T161" i="2"/>
  <c r="R161" i="2"/>
  <c r="P161" i="2"/>
  <c r="BI158" i="2"/>
  <c r="BH158" i="2"/>
  <c r="BG158" i="2"/>
  <c r="BF158" i="2"/>
  <c r="T158" i="2"/>
  <c r="R158" i="2"/>
  <c r="P158" i="2"/>
  <c r="BI155" i="2"/>
  <c r="BH155" i="2"/>
  <c r="BG155" i="2"/>
  <c r="BF155" i="2"/>
  <c r="T155" i="2"/>
  <c r="R155" i="2"/>
  <c r="P155" i="2"/>
  <c r="BI151" i="2"/>
  <c r="BH151" i="2"/>
  <c r="BG151" i="2"/>
  <c r="BF151" i="2"/>
  <c r="T151" i="2"/>
  <c r="R151" i="2"/>
  <c r="P151" i="2"/>
  <c r="BI147" i="2"/>
  <c r="BH147" i="2"/>
  <c r="BG147" i="2"/>
  <c r="BF147" i="2"/>
  <c r="T147" i="2"/>
  <c r="R147" i="2"/>
  <c r="P147" i="2"/>
  <c r="BI142" i="2"/>
  <c r="BH142" i="2"/>
  <c r="BG142" i="2"/>
  <c r="BF142" i="2"/>
  <c r="T142" i="2"/>
  <c r="R142" i="2"/>
  <c r="P142" i="2"/>
  <c r="BI135" i="2"/>
  <c r="BH135" i="2"/>
  <c r="BG135" i="2"/>
  <c r="BF135" i="2"/>
  <c r="T135" i="2"/>
  <c r="R135" i="2"/>
  <c r="P135" i="2"/>
  <c r="BI132" i="2"/>
  <c r="BH132" i="2"/>
  <c r="BG132" i="2"/>
  <c r="BF132" i="2"/>
  <c r="T132" i="2"/>
  <c r="R132" i="2"/>
  <c r="P132" i="2"/>
  <c r="BI130" i="2"/>
  <c r="BH130" i="2"/>
  <c r="BG130" i="2"/>
  <c r="BF130" i="2"/>
  <c r="T130" i="2"/>
  <c r="R130" i="2"/>
  <c r="P130" i="2"/>
  <c r="BI126" i="2"/>
  <c r="BH126" i="2"/>
  <c r="BG126" i="2"/>
  <c r="BF126" i="2"/>
  <c r="T126" i="2"/>
  <c r="R126" i="2"/>
  <c r="P126" i="2"/>
  <c r="BI123" i="2"/>
  <c r="BH123" i="2"/>
  <c r="BG123" i="2"/>
  <c r="BF123" i="2"/>
  <c r="T123" i="2"/>
  <c r="R123" i="2"/>
  <c r="P123" i="2"/>
  <c r="BI121" i="2"/>
  <c r="BH121" i="2"/>
  <c r="BG121" i="2"/>
  <c r="BF121" i="2"/>
  <c r="T121" i="2"/>
  <c r="R121" i="2"/>
  <c r="P121" i="2"/>
  <c r="BI119" i="2"/>
  <c r="BH119" i="2"/>
  <c r="BG119" i="2"/>
  <c r="BF119" i="2"/>
  <c r="T119" i="2"/>
  <c r="R119" i="2"/>
  <c r="P119" i="2"/>
  <c r="BI117" i="2"/>
  <c r="BH117" i="2"/>
  <c r="BG117" i="2"/>
  <c r="BF117" i="2"/>
  <c r="T117" i="2"/>
  <c r="R117" i="2"/>
  <c r="P117" i="2"/>
  <c r="BI115" i="2"/>
  <c r="BH115" i="2"/>
  <c r="BG115" i="2"/>
  <c r="BF115" i="2"/>
  <c r="T115" i="2"/>
  <c r="R115" i="2"/>
  <c r="P115" i="2"/>
  <c r="BI113" i="2"/>
  <c r="BH113" i="2"/>
  <c r="BG113" i="2"/>
  <c r="BF113" i="2"/>
  <c r="T113" i="2"/>
  <c r="R113" i="2"/>
  <c r="P113" i="2"/>
  <c r="BI111" i="2"/>
  <c r="BH111" i="2"/>
  <c r="BG111" i="2"/>
  <c r="BF111" i="2"/>
  <c r="T111" i="2"/>
  <c r="R111" i="2"/>
  <c r="P111" i="2"/>
  <c r="BI109" i="2"/>
  <c r="BH109" i="2"/>
  <c r="BG109" i="2"/>
  <c r="BF109" i="2"/>
  <c r="T109" i="2"/>
  <c r="R109" i="2"/>
  <c r="P109" i="2"/>
  <c r="BI107" i="2"/>
  <c r="BH107" i="2"/>
  <c r="BG107" i="2"/>
  <c r="BF107" i="2"/>
  <c r="T107" i="2"/>
  <c r="R107" i="2"/>
  <c r="P107" i="2"/>
  <c r="BI104" i="2"/>
  <c r="BH104" i="2"/>
  <c r="BG104" i="2"/>
  <c r="BF104" i="2"/>
  <c r="T104" i="2"/>
  <c r="R104" i="2"/>
  <c r="P104" i="2"/>
  <c r="BI100" i="2"/>
  <c r="BH100" i="2"/>
  <c r="BG100" i="2"/>
  <c r="BF100" i="2"/>
  <c r="T100" i="2"/>
  <c r="R100" i="2"/>
  <c r="P100" i="2"/>
  <c r="BI97" i="2"/>
  <c r="BH97" i="2"/>
  <c r="BG97" i="2"/>
  <c r="BF97" i="2"/>
  <c r="T97" i="2"/>
  <c r="R97" i="2"/>
  <c r="P97" i="2"/>
  <c r="BI93" i="2"/>
  <c r="BH93" i="2"/>
  <c r="BG93" i="2"/>
  <c r="BF93" i="2"/>
  <c r="T93" i="2"/>
  <c r="R93" i="2"/>
  <c r="P93" i="2"/>
  <c r="J87" i="2"/>
  <c r="J86" i="2"/>
  <c r="F86" i="2"/>
  <c r="F84" i="2"/>
  <c r="E82" i="2"/>
  <c r="J55" i="2"/>
  <c r="J54" i="2"/>
  <c r="F54" i="2"/>
  <c r="F52" i="2"/>
  <c r="E50" i="2"/>
  <c r="J18" i="2"/>
  <c r="E18" i="2"/>
  <c r="F87" i="2"/>
  <c r="J17" i="2"/>
  <c r="J12" i="2"/>
  <c r="J52" i="2"/>
  <c r="E7" i="2"/>
  <c r="E80" i="2" s="1"/>
  <c r="L50" i="1"/>
  <c r="AM50" i="1"/>
  <c r="AM49" i="1"/>
  <c r="L49" i="1"/>
  <c r="AM47" i="1"/>
  <c r="L47" i="1"/>
  <c r="L45" i="1"/>
  <c r="BK179" i="2"/>
  <c r="J121" i="2"/>
  <c r="J147" i="2"/>
  <c r="BK121" i="2"/>
  <c r="J249" i="2"/>
  <c r="J238" i="2"/>
  <c r="J119" i="2"/>
  <c r="BK242" i="2"/>
  <c r="J205" i="2"/>
  <c r="J142" i="2"/>
  <c r="J93" i="2"/>
  <c r="J132" i="2"/>
  <c r="BK147" i="2"/>
  <c r="BK190" i="2"/>
  <c r="AS54" i="1"/>
  <c r="BK168" i="2"/>
  <c r="BK253" i="2"/>
  <c r="BK246" i="2"/>
  <c r="J203" i="2"/>
  <c r="BK182" i="2"/>
  <c r="BK205" i="2"/>
  <c r="BK113" i="2"/>
  <c r="BK231" i="2"/>
  <c r="J113" i="2"/>
  <c r="BK188" i="2"/>
  <c r="J117" i="2"/>
  <c r="J175" i="2"/>
  <c r="J210" i="2"/>
  <c r="BK107" i="2"/>
  <c r="J171" i="2"/>
  <c r="J135" i="2"/>
  <c r="J212" i="2"/>
  <c r="J199" i="2"/>
  <c r="BK197" i="2"/>
  <c r="J182" i="2"/>
  <c r="J222" i="2"/>
  <c r="J217" i="2"/>
  <c r="BK97" i="2"/>
  <c r="J109" i="2"/>
  <c r="BK109" i="2"/>
  <c r="BK111" i="2"/>
  <c r="J158" i="2"/>
  <c r="BK130" i="2"/>
  <c r="J100" i="2"/>
  <c r="BK214" i="2"/>
  <c r="BK119" i="2"/>
  <c r="J130" i="2"/>
  <c r="J253" i="2"/>
  <c r="J194" i="2"/>
  <c r="BK126" i="2"/>
  <c r="J231" i="2"/>
  <c r="BK104" i="2"/>
  <c r="J235" i="2"/>
  <c r="J115" i="2"/>
  <c r="J168" i="2"/>
  <c r="J151" i="2"/>
  <c r="BK132" i="2"/>
  <c r="BK100" i="2"/>
  <c r="BK222" i="2"/>
  <c r="BK164" i="2"/>
  <c r="BK158" i="2"/>
  <c r="J228" i="2"/>
  <c r="BK228" i="2"/>
  <c r="J111" i="2"/>
  <c r="J225" i="2"/>
  <c r="J190" i="2"/>
  <c r="BK117" i="2"/>
  <c r="BK142" i="2"/>
  <c r="BK249" i="2"/>
  <c r="BK210" i="2"/>
  <c r="J97" i="2"/>
  <c r="J208" i="2"/>
  <c r="J123" i="2"/>
  <c r="BK123" i="2"/>
  <c r="BK225" i="2"/>
  <c r="J107" i="2"/>
  <c r="BK185" i="2"/>
  <c r="J242" i="2"/>
  <c r="J197" i="2"/>
  <c r="J126" i="2"/>
  <c r="BK194" i="2"/>
  <c r="BK203" i="2"/>
  <c r="BK135" i="2"/>
  <c r="J246" i="2"/>
  <c r="BK217" i="2"/>
  <c r="J155" i="2"/>
  <c r="BK155" i="2"/>
  <c r="J161" i="2"/>
  <c r="BK161" i="2"/>
  <c r="BK199" i="2"/>
  <c r="BK175" i="2"/>
  <c r="J188" i="2"/>
  <c r="J185" i="2"/>
  <c r="BK208" i="2"/>
  <c r="BK212" i="2"/>
  <c r="BK115" i="2"/>
  <c r="BK151" i="2"/>
  <c r="BK235" i="2"/>
  <c r="J164" i="2"/>
  <c r="J214" i="2"/>
  <c r="BK238" i="2"/>
  <c r="BK93" i="2"/>
  <c r="BK171" i="2"/>
  <c r="J104" i="2"/>
  <c r="J179" i="2"/>
  <c r="R245" i="2" l="1"/>
  <c r="R244" i="2"/>
  <c r="R129" i="2"/>
  <c r="BK129" i="2"/>
  <c r="J129" i="2"/>
  <c r="J62" i="2"/>
  <c r="P178" i="2"/>
  <c r="T92" i="2"/>
  <c r="T193" i="2"/>
  <c r="BK193" i="2"/>
  <c r="J193" i="2"/>
  <c r="J65" i="2"/>
  <c r="P92" i="2"/>
  <c r="P216" i="2"/>
  <c r="BK92" i="2"/>
  <c r="J92" i="2"/>
  <c r="J61" i="2"/>
  <c r="P129" i="2"/>
  <c r="BK216" i="2"/>
  <c r="J216" i="2" s="1"/>
  <c r="J66" i="2" s="1"/>
  <c r="P245" i="2"/>
  <c r="P244" i="2" s="1"/>
  <c r="R134" i="2"/>
  <c r="T216" i="2"/>
  <c r="T245" i="2"/>
  <c r="T244" i="2"/>
  <c r="T134" i="2"/>
  <c r="P193" i="2"/>
  <c r="R92" i="2"/>
  <c r="T129" i="2"/>
  <c r="R178" i="2"/>
  <c r="BK134" i="2"/>
  <c r="J134" i="2"/>
  <c r="J63" i="2"/>
  <c r="T178" i="2"/>
  <c r="BK178" i="2"/>
  <c r="J178" i="2"/>
  <c r="J64" i="2" s="1"/>
  <c r="R193" i="2"/>
  <c r="P134" i="2"/>
  <c r="R216" i="2"/>
  <c r="BK245" i="2"/>
  <c r="J245" i="2"/>
  <c r="J69" i="2" s="1"/>
  <c r="BK241" i="2"/>
  <c r="J241" i="2"/>
  <c r="J67" i="2"/>
  <c r="BK252" i="2"/>
  <c r="J252" i="2"/>
  <c r="J70" i="2"/>
  <c r="F55" i="2"/>
  <c r="BE222" i="2"/>
  <c r="BE104" i="2"/>
  <c r="BE168" i="2"/>
  <c r="BE210" i="2"/>
  <c r="E48" i="2"/>
  <c r="J84" i="2"/>
  <c r="BE111" i="2"/>
  <c r="BE142" i="2"/>
  <c r="BE164" i="2"/>
  <c r="BE188" i="2"/>
  <c r="BE194" i="2"/>
  <c r="BE208" i="2"/>
  <c r="BE235" i="2"/>
  <c r="BE238" i="2"/>
  <c r="BE97" i="2"/>
  <c r="BE121" i="2"/>
  <c r="BE155" i="2"/>
  <c r="BE175" i="2"/>
  <c r="BE185" i="2"/>
  <c r="BE199" i="2"/>
  <c r="BE228" i="2"/>
  <c r="BE109" i="2"/>
  <c r="BE115" i="2"/>
  <c r="BE179" i="2"/>
  <c r="BE205" i="2"/>
  <c r="BE231" i="2"/>
  <c r="BE107" i="2"/>
  <c r="BE212" i="2"/>
  <c r="BE161" i="2"/>
  <c r="BE253" i="2"/>
  <c r="BE93" i="2"/>
  <c r="BE113" i="2"/>
  <c r="BE126" i="2"/>
  <c r="BE132" i="2"/>
  <c r="BE147" i="2"/>
  <c r="BE158" i="2"/>
  <c r="BE214" i="2"/>
  <c r="BE217" i="2"/>
  <c r="BE225" i="2"/>
  <c r="BE242" i="2"/>
  <c r="BE246" i="2"/>
  <c r="BE249" i="2"/>
  <c r="BE190" i="2"/>
  <c r="BE197" i="2"/>
  <c r="BE100" i="2"/>
  <c r="BE117" i="2"/>
  <c r="BE119" i="2"/>
  <c r="BE130" i="2"/>
  <c r="BE151" i="2"/>
  <c r="BE203" i="2"/>
  <c r="BE123" i="2"/>
  <c r="BE135" i="2"/>
  <c r="BE171" i="2"/>
  <c r="BE182" i="2"/>
  <c r="F34" i="2"/>
  <c r="BA55" i="1" s="1"/>
  <c r="BA54" i="1" s="1"/>
  <c r="W30" i="1" s="1"/>
  <c r="J34" i="2"/>
  <c r="AW55" i="1" s="1"/>
  <c r="F36" i="2"/>
  <c r="BC55" i="1" s="1"/>
  <c r="BC54" i="1" s="1"/>
  <c r="W32" i="1" s="1"/>
  <c r="F37" i="2"/>
  <c r="BD55" i="1"/>
  <c r="BD54" i="1" s="1"/>
  <c r="W33" i="1" s="1"/>
  <c r="F35" i="2"/>
  <c r="BB55" i="1"/>
  <c r="BB54" i="1"/>
  <c r="AX54" i="1"/>
  <c r="R91" i="2" l="1"/>
  <c r="R90" i="2" s="1"/>
  <c r="P91" i="2"/>
  <c r="P90" i="2" s="1"/>
  <c r="AU55" i="1" s="1"/>
  <c r="AU54" i="1" s="1"/>
  <c r="T91" i="2"/>
  <c r="T90" i="2" s="1"/>
  <c r="BK91" i="2"/>
  <c r="J91" i="2"/>
  <c r="J60" i="2"/>
  <c r="BK244" i="2"/>
  <c r="J244" i="2"/>
  <c r="J68" i="2"/>
  <c r="AY54" i="1"/>
  <c r="W31" i="1"/>
  <c r="AW54" i="1"/>
  <c r="AK30" i="1" s="1"/>
  <c r="F33" i="2"/>
  <c r="AZ55" i="1"/>
  <c r="AZ54" i="1" s="1"/>
  <c r="AV54" i="1" s="1"/>
  <c r="AK29" i="1" s="1"/>
  <c r="J33" i="2"/>
  <c r="AV55" i="1" s="1"/>
  <c r="AT55" i="1" s="1"/>
  <c r="BK90" i="2" l="1"/>
  <c r="J90" i="2"/>
  <c r="J59" i="2"/>
  <c r="AT54" i="1"/>
  <c r="W29" i="1"/>
  <c r="J30" i="2" l="1"/>
  <c r="AG55" i="1"/>
  <c r="AG54" i="1" s="1"/>
  <c r="AK26" i="1" s="1"/>
  <c r="AK35" i="1" s="1"/>
  <c r="AN54" i="1" l="1"/>
  <c r="J39" i="2"/>
  <c r="AN55" i="1"/>
</calcChain>
</file>

<file path=xl/sharedStrings.xml><?xml version="1.0" encoding="utf-8"?>
<sst xmlns="http://schemas.openxmlformats.org/spreadsheetml/2006/main" count="2289" uniqueCount="625">
  <si>
    <t>Export Komplet</t>
  </si>
  <si>
    <t>VZ</t>
  </si>
  <si>
    <t>2.0</t>
  </si>
  <si>
    <t/>
  </si>
  <si>
    <t>False</t>
  </si>
  <si>
    <t>{a5fbd1e3-bdcb-44dd-beed-e0df9cbc5733}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</si>
  <si>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</si>
  <si>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</si>
  <si>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</si>
  <si>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</si>
  <si>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</si>
  <si>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</si>
  <si>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</si>
  <si>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</si>
  <si>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</si>
  <si>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</si>
  <si>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</si>
  <si>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Rekonstrukce chodníku v ul.Hřbitovní v Libčicích nad Vltavou</t>
  </si>
  <si>
    <t>0,1</t>
  </si>
  <si>
    <t>KSO:</t>
  </si>
  <si>
    <t>CC-CZ:</t>
  </si>
  <si>
    <t>1</t>
  </si>
  <si>
    <t>Místo:</t>
  </si>
  <si>
    <t>k.ú. Libčice nad Vltavou (681 831)</t>
  </si>
  <si>
    <t>Datum:</t>
  </si>
  <si>
    <t>16. 5. 2024</t>
  </si>
  <si>
    <t>10</t>
  </si>
  <si>
    <t>100</t>
  </si>
  <si>
    <t>Zadavatel:</t>
  </si>
  <si>
    <t>IČ:</t>
  </si>
  <si>
    <t>00241407</t>
  </si>
  <si>
    <t>Libčice n.Vlt., nám.Svobody 90, 25266 Libčice n.V.</t>
  </si>
  <si>
    <t>DIČ:</t>
  </si>
  <si>
    <t>Uchazeč:</t>
  </si>
  <si>
    <t>Vyplň údaj</t>
  </si>
  <si>
    <t>Projektant:</t>
  </si>
  <si>
    <t>04335945</t>
  </si>
  <si>
    <t>BBH Servis s.r.o.,Zlešická 1806/6, 14800 Praha 11</t>
  </si>
  <si>
    <t>True</t>
  </si>
  <si>
    <t>Zpracovatel:</t>
  </si>
  <si>
    <t>Ing.J.Hora, Ing.T.Holenda, Ing.J.Křepinský</t>
  </si>
  <si>
    <t>Poznámka:</t>
  </si>
  <si>
    <t xml:space="preserve"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https://podminky.urs.cz._x000D_
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</si>
  <si>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</si>
  <si>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</si>
  <si>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</si>
  <si>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</si>
  <si>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</si>
  <si>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</si>
  <si>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</si>
  <si>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</si>
  <si>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</si>
  <si>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</si>
  <si>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</si>
  <si>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</si>
  <si>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</si>
  <si>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</si>
  <si>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</si>
  <si>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</si>
  <si>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</si>
  <si>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</si>
  <si>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</si>
  <si>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</si>
  <si>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</si>
  <si>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</si>
  <si>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</si>
  <si>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</si>
  <si>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</si>
  <si>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</si>
  <si>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</si>
  <si>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</si>
  <si>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</si>
  <si>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</si>
  <si>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</si>
  <si>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</si>
  <si>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</si>
  <si>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</si>
  <si>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</si>
  <si>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</si>
  <si>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</si>
  <si>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</si>
  <si>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</si>
  <si>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</t>
  </si>
  <si>
    <t>Komunikace</t>
  </si>
  <si>
    <t>STA</t>
  </si>
  <si>
    <t>{88f0b27c-b478-4f1e-9096-4c8f9852a677}</t>
  </si>
  <si>
    <t>2</t>
  </si>
  <si>
    <t>KRYCÍ LIST SOUPISU PRACÍ</t>
  </si>
  <si>
    <t>Objekt:</t>
  </si>
  <si>
    <t>SO - Komunikace</t>
  </si>
  <si>
    <t xml:space="preserve"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 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</si>
  <si>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</si>
  <si>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</si>
  <si>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</si>
  <si>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</si>
  <si>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</si>
  <si>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</si>
  <si>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3 - Svislé a kompletní konstrukce</t>
  </si>
  <si>
    <t xml:space="preserve">    5 - Komunikace pozemní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</si>
  <si>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</si>
  <si>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</si>
  <si>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</si>
  <si>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</si>
  <si>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 xml:space="preserve">VRN - Vedlejší rozpočtové náklady   </t>
  </si>
  <si>
    <t xml:space="preserve">    VRN1 - Průzkumné, geodetické a projektové práce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</si>
  <si>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</si>
  <si>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</si>
  <si>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</si>
  <si>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</si>
  <si>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</si>
  <si>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</si>
  <si>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</si>
  <si>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</si>
  <si>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</si>
  <si>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</si>
  <si>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</si>
  <si>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</si>
  <si>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</si>
  <si>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</si>
  <si>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</si>
  <si>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</si>
  <si>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</si>
  <si>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</si>
  <si>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</si>
  <si>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113106123</t>
  </si>
  <si>
    <t>Rozebrání dlažeb komunikací pro pěší s přemístěním hmot na skládku na vzdálenost do 3 m nebo s naložením na dopravní prostředek s ložem z kameniva nebo živice a s jakoukoliv výplní spár ručně ze zámkové dlažby</t>
  </si>
  <si>
    <t>m2</t>
  </si>
  <si>
    <t>CS ÚRS 2024 01</t>
  </si>
  <si>
    <t>4</t>
  </si>
  <si>
    <t>-1453446550</t>
  </si>
  <si>
    <t>Online PSC</t>
  </si>
  <si>
    <t>https://podminky.urs.cz/item/CS_URS_2024_01/113106123</t>
  </si>
  <si>
    <t>VV</t>
  </si>
  <si>
    <t>"rozebrání stáv. konstrukce chodníku" 5,0</t>
  </si>
  <si>
    <t>"rozebrání stáv. konstrukce vjezdu" 22,0</t>
  </si>
  <si>
    <t>113107182</t>
  </si>
  <si>
    <t>Odstranění podkladů nebo krytů strojně plochy jednotlivě přes 50 m2 do 200 m2 s přemístěním hmot na skládku na vzdálenost do 20 m nebo s naložením na dopravní prostředek živičných, o tl. vrstvy přes 50 do 100 mm</t>
  </si>
  <si>
    <t>1012752739</t>
  </si>
  <si>
    <t>https://podminky.urs.cz/item/CS_URS_2024_01/113107182</t>
  </si>
  <si>
    <t>"odstranění asfalt.krytu chodníku" 54,0</t>
  </si>
  <si>
    <t>3</t>
  </si>
  <si>
    <t>113107322</t>
  </si>
  <si>
    <t>Odstranění podkladů nebo krytů strojně plochy jednotlivě do 50 m2 s přemístěním hmot na skládku na vzdálenost do 3 m nebo s naložením na dopravní prostředek z kameniva hrubého drceného, o tl. vrstvy přes 100 do 200 mm</t>
  </si>
  <si>
    <t>533149948</t>
  </si>
  <si>
    <t>https://podminky.urs.cz/item/CS_URS_2024_01/113107322</t>
  </si>
  <si>
    <t>"odstranění podkladních vrstev stáv.dlážděné kce vjezdu a chodníku, průměrná tl. ŠD 200 mm" 25,0</t>
  </si>
  <si>
    <t>"odstranění podkladních vrstev stáv.asfaltové kce chodníku, průměrná tl.150 mm" 54,0</t>
  </si>
  <si>
    <t>113202111</t>
  </si>
  <si>
    <t>Vytrhání obrub s vybouráním lože, s přemístěním hmot na skládku na vzdálenost do 3 m nebo s naložením na dopravní prostředek z krajníků nebo obrubníků stojatých</t>
  </si>
  <si>
    <t>m</t>
  </si>
  <si>
    <t>557179642</t>
  </si>
  <si>
    <t>https://podminky.urs.cz/item/CS_URS_2024_01/113202111</t>
  </si>
  <si>
    <t>"betonové obruby silniční" 50,0</t>
  </si>
  <si>
    <t>5</t>
  </si>
  <si>
    <t>181311103</t>
  </si>
  <si>
    <t>Rozprostření a urovnání ornice v rovině nebo ve svahu sklonu do 1:5 ručně při souvislé ploše, tl. vrstvy do 200 mm</t>
  </si>
  <si>
    <t>171434416</t>
  </si>
  <si>
    <t>https://podminky.urs.cz/item/CS_URS_2024_01/181311103</t>
  </si>
  <si>
    <t>6</t>
  </si>
  <si>
    <t>M</t>
  </si>
  <si>
    <t>10371500</t>
  </si>
  <si>
    <t>substrát pro trávníky VL</t>
  </si>
  <si>
    <t>m3</t>
  </si>
  <si>
    <t>8</t>
  </si>
  <si>
    <t>1399578661</t>
  </si>
  <si>
    <t>"zatrávnění, urovnání terénu, tl.150mm, ztratné 5%" 1,0*0,15*1,05</t>
  </si>
  <si>
    <t>7</t>
  </si>
  <si>
    <t>181411131</t>
  </si>
  <si>
    <t>Založení trávníku na půdě předem připravené plochy do 1000 m2 výsevem včetně utažení parkového v rovině nebo na svahu do 1:5</t>
  </si>
  <si>
    <t>1318156077</t>
  </si>
  <si>
    <t>https://podminky.urs.cz/item/CS_URS_2024_01/181411131</t>
  </si>
  <si>
    <t>00572410</t>
  </si>
  <si>
    <t>osivo směs travní parková</t>
  </si>
  <si>
    <t>kg</t>
  </si>
  <si>
    <t>2126777724</t>
  </si>
  <si>
    <t>"množství 0,02 kg/m2" 1,0*0,02</t>
  </si>
  <si>
    <t>9</t>
  </si>
  <si>
    <t>181951111</t>
  </si>
  <si>
    <t>Úprava pláně vyrovnáním výškových rozdílů strojně v hornině třídy těžitelnosti I, skupiny 1 až 3 bez zhutnění</t>
  </si>
  <si>
    <t>-1417056689</t>
  </si>
  <si>
    <t>https://podminky.urs.cz/item/CS_URS_2024_01/181951111</t>
  </si>
  <si>
    <t>181951112</t>
  </si>
  <si>
    <t>Úprava pláně vyrovnáním výškových rozdílů strojně v hornině třídy těžitelnosti I, skupiny 1 až 3 se zhutněním</t>
  </si>
  <si>
    <t>1718669793</t>
  </si>
  <si>
    <t>https://podminky.urs.cz/item/CS_URS_2024_01/181951112</t>
  </si>
  <si>
    <t>11</t>
  </si>
  <si>
    <t>184813511</t>
  </si>
  <si>
    <t>Chemické odplevelení půdy před založením kultury, trávníku nebo zpevněných ploch ručně o jakékoli výměře postřikem na široko v rovině nebo na svahu do 1:5</t>
  </si>
  <si>
    <t>-1238048971</t>
  </si>
  <si>
    <t>https://podminky.urs.cz/item/CS_URS_2024_01/184813511</t>
  </si>
  <si>
    <t>12</t>
  </si>
  <si>
    <t>184813521</t>
  </si>
  <si>
    <t>Chemické odplevelení po založení kultury ručně postřikem na široko v rovině nebo na svahu do 1:5</t>
  </si>
  <si>
    <t>41742216</t>
  </si>
  <si>
    <t>https://podminky.urs.cz/item/CS_URS_2024_01/184813521</t>
  </si>
  <si>
    <t>13</t>
  </si>
  <si>
    <t>185804312</t>
  </si>
  <si>
    <t>Zalití rostlin vodou plochy záhonů jednotlivě přes 20 m2</t>
  </si>
  <si>
    <t>1643135062</t>
  </si>
  <si>
    <t>https://podminky.urs.cz/item/CS_URS_2024_01/185804312</t>
  </si>
  <si>
    <t>"množství vody 0,002 m3/m2" 1,0*0,002</t>
  </si>
  <si>
    <t>14</t>
  </si>
  <si>
    <t>185851121</t>
  </si>
  <si>
    <t>Dovoz vody pro zálivku rostlin na vzdálenost do 1000 m</t>
  </si>
  <si>
    <t>-2105609697</t>
  </si>
  <si>
    <t>https://podminky.urs.cz/item/CS_URS_2024_01/185851121</t>
  </si>
  <si>
    <t>Svislé a kompletní konstrukce</t>
  </si>
  <si>
    <t>339921132</t>
  </si>
  <si>
    <t>Osazování palisád betonových v řadě se zabetonováním výšky palisády přes 500 do 1000 mm</t>
  </si>
  <si>
    <t>-1023475144</t>
  </si>
  <si>
    <t>https://podminky.urs.cz/item/CS_URS_2024_01/339921132</t>
  </si>
  <si>
    <t>16</t>
  </si>
  <si>
    <t>59228408</t>
  </si>
  <si>
    <t>palisáda tyčová hranatá betonová 110x110mm v 600mm přírodní</t>
  </si>
  <si>
    <t>kus</t>
  </si>
  <si>
    <t>-277025932</t>
  </si>
  <si>
    <t>16*1,02 'Přepočtené koeficientem množství</t>
  </si>
  <si>
    <t>Komunikace pozemní</t>
  </si>
  <si>
    <t>17</t>
  </si>
  <si>
    <t>564851011</t>
  </si>
  <si>
    <t>Podklad ze štěrkodrti ŠD s rozprostřením a zhutněním plochy jednotlivě do 100 m2, po zhutnění tl. 150 mm</t>
  </si>
  <si>
    <t>199916759</t>
  </si>
  <si>
    <t>https://podminky.urs.cz/item/CS_URS_2024_01/564851011</t>
  </si>
  <si>
    <t>"konstrukce chodníku" 7,0</t>
  </si>
  <si>
    <t>"konstrukce chodníku, reliéfní dlažba - varovné pásy" 2,0</t>
  </si>
  <si>
    <t>"konstrukce chodníku, asfaltového" 44,0</t>
  </si>
  <si>
    <t>"konstrukce vjezdu, horní vrstva ŠD" 17,0</t>
  </si>
  <si>
    <t>"konstrukce vjezdu, reliéfní dlažba - varovné pásy, horní vrstva ŠD" 5,0</t>
  </si>
  <si>
    <t>18</t>
  </si>
  <si>
    <t>564861011</t>
  </si>
  <si>
    <t>Podklad ze štěrkodrti ŠD s rozprostřením a zhutněním plochy jednotlivě do 100 m2, po zhutnění tl. 200 mm</t>
  </si>
  <si>
    <t>1024459828</t>
  </si>
  <si>
    <t>https://podminky.urs.cz/item/CS_URS_2024_01/564861011</t>
  </si>
  <si>
    <t>"konstrukce vjezdu, spodní vrstva ŠD" 17,0</t>
  </si>
  <si>
    <t>"konstrukce vjezdu, reliéfní dlažba - varovné pásy, spodní vrstva ŠD" 5,0</t>
  </si>
  <si>
    <t>"konstrukce vjezdu, asfaltového" 7,0</t>
  </si>
  <si>
    <t>19</t>
  </si>
  <si>
    <t>564910411</t>
  </si>
  <si>
    <t>Podklad nebo podsyp z asfaltového recyklátu s rozprostřením a zhutněním plochy jednotlivě do 100 m2, po zhutnění tl. 50 mm</t>
  </si>
  <si>
    <t>-1255051926</t>
  </si>
  <si>
    <t>https://podminky.urs.cz/item/CS_URS_2024_01/564910411</t>
  </si>
  <si>
    <t>20</t>
  </si>
  <si>
    <t>573211109</t>
  </si>
  <si>
    <t>Postřik spojovací PS bez posypu kamenivem z asfaltu silničního, v množství 0,50 kg/m2</t>
  </si>
  <si>
    <t>-787968954</t>
  </si>
  <si>
    <t>https://podminky.urs.cz/item/CS_URS_2024_01/573211109</t>
  </si>
  <si>
    <t>577133111</t>
  </si>
  <si>
    <t>Asfaltový beton vrstva obrusná ACO 8 (ABJ) s rozprostřením a se zhutněním z nemodifikovaného asfaltu v pruhu šířky do 3 m, po zhutnění tl. 40 mm</t>
  </si>
  <si>
    <t>1135024498</t>
  </si>
  <si>
    <t>https://podminky.urs.cz/item/CS_URS_2024_01/577133111</t>
  </si>
  <si>
    <t>22</t>
  </si>
  <si>
    <t>577144111</t>
  </si>
  <si>
    <t>Asfaltový beton vrstva obrusná ACO 11 (ABS) s rozprostřením a se zhutněním z nemodifikovaného asfaltu v pruhu šířky do 3 m tř. I (ACO 11+), po zhutnění tl. 50 mm</t>
  </si>
  <si>
    <t>68876041</t>
  </si>
  <si>
    <t>https://podminky.urs.cz/item/CS_URS_2024_01/577144111</t>
  </si>
  <si>
    <t>23</t>
  </si>
  <si>
    <t>596211110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</si>
  <si>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A, pro plochy do 50 m2</t>
  </si>
  <si>
    <t>-1282238687</t>
  </si>
  <si>
    <t>https://podminky.urs.cz/item/CS_URS_2024_01/596211110</t>
  </si>
  <si>
    <t>7,0+2,0</t>
  </si>
  <si>
    <t>24</t>
  </si>
  <si>
    <t>59245018</t>
  </si>
  <si>
    <t>dlažba skladebná betonová 200x100mm tl 60mm přírodní</t>
  </si>
  <si>
    <t>1064311513</t>
  </si>
  <si>
    <t>"minus stávající, očištěná a použitá dlažba" -5,0</t>
  </si>
  <si>
    <t>2*1,03 'Přepočtené koeficientem množství</t>
  </si>
  <si>
    <t>25</t>
  </si>
  <si>
    <t>59245006</t>
  </si>
  <si>
    <t>dlažba pro nevidomé betonová 200x100mm tl 60mm barevná</t>
  </si>
  <si>
    <t>1130863236</t>
  </si>
  <si>
    <t>26</t>
  </si>
  <si>
    <t>596212210</t>
  </si>
  <si>
    <t>Kladení dlažby z betonových zámkových dlaždic pozemních komunikací ručně s ložem z kameniva těženého nebo drceného tl. do 50 mm, s vyplněním spár, s dvojitým hutněním vibrováním a se smetením přebytečného materiálu na krajnici tl. 80 mm skupiny A, pro plochy do 50 m2</t>
  </si>
  <si>
    <t>-690444627</t>
  </si>
  <si>
    <t>https://podminky.urs.cz/item/CS_URS_2024_01/596212210</t>
  </si>
  <si>
    <t>"konstrukce vjezdu, použije se stávající, očištěná a použitá dlažba" 17,0</t>
  </si>
  <si>
    <t>"konstrukce vjezdu, reliéfní dlažba - varovné pásy" 5,0</t>
  </si>
  <si>
    <t>27</t>
  </si>
  <si>
    <t>59245226</t>
  </si>
  <si>
    <t>dlažba pro nevidomé betonová 200x100mm tl 80mm barevná</t>
  </si>
  <si>
    <t>108776697</t>
  </si>
  <si>
    <t>5*1,03 'Přepočtené koeficientem množství</t>
  </si>
  <si>
    <t>Úpravy povrchů, podlahy a osazování výplní</t>
  </si>
  <si>
    <t>28</t>
  </si>
  <si>
    <t>711112051</t>
  </si>
  <si>
    <t>Provedení izolace proti zemní vlhkosti natěradly a tmely za studena na ploše svislé S dvojnásobným nátěrem tekutou elastickou hydroizolací</t>
  </si>
  <si>
    <t>2141856097</t>
  </si>
  <si>
    <t>https://podminky.urs.cz/item/CS_URS_2024_01/711112051</t>
  </si>
  <si>
    <t>"pod nopovou izolací, dl.48,0m, výška 0,3m" 48,0*0,3</t>
  </si>
  <si>
    <t>29</t>
  </si>
  <si>
    <t>711161223</t>
  </si>
  <si>
    <t>Izolace proti zemní vlhkosti a beztlakové vodě nopovými fóliemi na ploše svislé S vrstva ochranná, odvětrávací a drenážní s nakašírovanou filtrační textilií výška nopku 9,0 mm, tl. fólie do 0,6 mm</t>
  </si>
  <si>
    <t>1422906082</t>
  </si>
  <si>
    <t>https://podminky.urs.cz/item/CS_URS_2024_01/711161223</t>
  </si>
  <si>
    <t>"dl.48,0m, výška 0,3m" 48,0*0,3</t>
  </si>
  <si>
    <t>30</t>
  </si>
  <si>
    <t>28323005</t>
  </si>
  <si>
    <t>fólie profilovaná (nopová) drenážní HDPE s výškou nopů 8mm</t>
  </si>
  <si>
    <t>1425662350</t>
  </si>
  <si>
    <t>"ztratné a prořez 10%" 14,4*1,1</t>
  </si>
  <si>
    <t>15,84*1,03 'Přepočtené koeficientem množství</t>
  </si>
  <si>
    <t>31</t>
  </si>
  <si>
    <t>28323009</t>
  </si>
  <si>
    <t>lišta ukončovací pro drenážní fólie profilované tl 8mm</t>
  </si>
  <si>
    <t>-683437053</t>
  </si>
  <si>
    <t>48*1,03 'Přepočtené koeficientem množství</t>
  </si>
  <si>
    <t>32</t>
  </si>
  <si>
    <t>28323069</t>
  </si>
  <si>
    <t>hřeb drážkový s plastovou podložkou pro uchycení profilované fólie 35mm</t>
  </si>
  <si>
    <t>-564578766</t>
  </si>
  <si>
    <t>"2 ks na 1 bm" 48,0*2</t>
  </si>
  <si>
    <t>96*1,05 'Přepočtené koeficientem množství</t>
  </si>
  <si>
    <t>Ostatní konstrukce a práce, bourání</t>
  </si>
  <si>
    <t>33</t>
  </si>
  <si>
    <t>916131213</t>
  </si>
  <si>
    <t>Osazení silničního obrubníku betonového se zřízením lože, s vyplněním a zatřením spár cementovou maltou stojatého s boční opěrou z betonu prostého, do lože z betonu prostého</t>
  </si>
  <si>
    <t>1831528674</t>
  </si>
  <si>
    <t>https://podminky.urs.cz/item/CS_URS_2024_01/916131213</t>
  </si>
  <si>
    <t>8,0+3,0+39,0</t>
  </si>
  <si>
    <t>34</t>
  </si>
  <si>
    <t>59217029</t>
  </si>
  <si>
    <t>obrubník silniční betonový nájezdový 1000x150x150mm</t>
  </si>
  <si>
    <t>-136399473</t>
  </si>
  <si>
    <t>8*1,02 'Přepočtené koeficientem množství</t>
  </si>
  <si>
    <t>35</t>
  </si>
  <si>
    <t>59217030</t>
  </si>
  <si>
    <t>obrubník silniční betonový přechodový 1000x150x150-250mm</t>
  </si>
  <si>
    <t>-361311866</t>
  </si>
  <si>
    <t>"pravý" 1,0</t>
  </si>
  <si>
    <t>"levý" 2,0</t>
  </si>
  <si>
    <t>3*1,02 'Přepočtené koeficientem množství</t>
  </si>
  <si>
    <t>36</t>
  </si>
  <si>
    <t>59217031</t>
  </si>
  <si>
    <t>obrubník silniční betonový 1000x150x250mm</t>
  </si>
  <si>
    <t>-341823015</t>
  </si>
  <si>
    <t>39*1,02 'Přepočtené koeficientem množství</t>
  </si>
  <si>
    <t>37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</si>
  <si>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</si>
  <si>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</si>
  <si>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-1369177603</t>
  </si>
  <si>
    <t>https://podminky.urs.cz/item/CS_URS_2024_01/916231213</t>
  </si>
  <si>
    <t>38</t>
  </si>
  <si>
    <t>59217044</t>
  </si>
  <si>
    <t>obrubník parkový betonový 1000x80x250mm přírodní</t>
  </si>
  <si>
    <t>1562022454</t>
  </si>
  <si>
    <t>7*1,02 'Přepočtené koeficientem množství</t>
  </si>
  <si>
    <t>39</t>
  </si>
  <si>
    <t>59217062</t>
  </si>
  <si>
    <t>obrubník parkový betonový 1000x50x250mm přírodní</t>
  </si>
  <si>
    <t>-649675918</t>
  </si>
  <si>
    <t>2*1,02 'Přepočtené koeficientem množství</t>
  </si>
  <si>
    <t>40</t>
  </si>
  <si>
    <t>919122112</t>
  </si>
  <si>
    <t>Utěsnění dilatačních spár zálivkou za tepla v cementobetonovém nebo živičném krytu včetně adhezního nátěru s těsnicím profilem pod zálivkou, pro komůrky šířky 10 mm, hloubky 25 mm</t>
  </si>
  <si>
    <t>-221869675</t>
  </si>
  <si>
    <t>https://podminky.urs.cz/item/CS_URS_2024_01/919122112</t>
  </si>
  <si>
    <t>41</t>
  </si>
  <si>
    <t>979054451</t>
  </si>
  <si>
    <t>Očištění vybouraných prvků komunikací od spojovacího materiálu s odklizením a uložením očištěných hmot a spojovacího materiálu na skládku na vzdálenost do 10 m zámkových dlaždic s vyplněním spár kamenivem</t>
  </si>
  <si>
    <t>457343226</t>
  </si>
  <si>
    <t>https://podminky.urs.cz/item/CS_URS_2024_01/979054451</t>
  </si>
  <si>
    <t>997</t>
  </si>
  <si>
    <t>Přesun sutě</t>
  </si>
  <si>
    <t>42</t>
  </si>
  <si>
    <t>997221551</t>
  </si>
  <si>
    <t>Vodorovná doprava suti bez naložení, ale se složením a s hrubým urovnáním ze sypkých materiálů, na vzdálenost do 1 km</t>
  </si>
  <si>
    <t>t</t>
  </si>
  <si>
    <t>-810521405</t>
  </si>
  <si>
    <t>https://podminky.urs.cz/item/CS_URS_2024_01/997221551</t>
  </si>
  <si>
    <t>"zámková dlažba, pouze přebytečná část" (22,0-17,0)*0,26</t>
  </si>
  <si>
    <t>"živice" 11,880</t>
  </si>
  <si>
    <t>"kamenivo" 22,910</t>
  </si>
  <si>
    <t>43</t>
  </si>
  <si>
    <t>997221559</t>
  </si>
  <si>
    <t>Vodorovná doprava suti bez naložení, ale se složením a s hrubým urovnáním Příplatek k ceně za každý další započatý 1 km přes 1 km</t>
  </si>
  <si>
    <t>1614336088</t>
  </si>
  <si>
    <t>https://podminky.urs.cz/item/CS_URS_2024_01/997221559</t>
  </si>
  <si>
    <t>36,09*9 'Přepočtené koeficientem množství</t>
  </si>
  <si>
    <t>44</t>
  </si>
  <si>
    <t>997221561</t>
  </si>
  <si>
    <t>Vodorovná doprava suti bez naložení, ale se složením a s hrubým urovnáním z kusových materiálů, na vzdálenost do 1 km</t>
  </si>
  <si>
    <t>1061078241</t>
  </si>
  <si>
    <t>https://podminky.urs.cz/item/CS_URS_2024_01/997221561</t>
  </si>
  <si>
    <t>"beton.obruby" 10,250</t>
  </si>
  <si>
    <t>45</t>
  </si>
  <si>
    <t>997221569</t>
  </si>
  <si>
    <t>278970511</t>
  </si>
  <si>
    <t>https://podminky.urs.cz/item/CS_URS_2024_01/997221569</t>
  </si>
  <si>
    <t>10,25*9 'Přepočtené koeficientem množství</t>
  </si>
  <si>
    <t>46</t>
  </si>
  <si>
    <t>997221861</t>
  </si>
  <si>
    <t>Poplatek za uložení stavebního odpadu na recyklační skládce (skládkovné) z prostého betonu zatříděného do Katalogu odpadů pod kódem 17 01 01</t>
  </si>
  <si>
    <t>17135250</t>
  </si>
  <si>
    <t>https://podminky.urs.cz/item/CS_URS_2024_01/997221861</t>
  </si>
  <si>
    <t>47</t>
  </si>
  <si>
    <t>997221873</t>
  </si>
  <si>
    <t>Poplatek za uložení stavebního odpadu na recyklační skládce (skládkovné) zeminy a kamení zatříděného do Katalogu odpadů pod kódem 17 05 04</t>
  </si>
  <si>
    <t>1067847720</t>
  </si>
  <si>
    <t>https://podminky.urs.cz/item/CS_URS_2024_01/997221873</t>
  </si>
  <si>
    <t>48</t>
  </si>
  <si>
    <t>997221875</t>
  </si>
  <si>
    <t>Poplatek za uložení stavebního odpadu na recyklační skládce (skládkovné) asfaltového bez obsahu dehtu zatříděného do Katalogu odpadů pod kódem 17 03 02</t>
  </si>
  <si>
    <t>939720934</t>
  </si>
  <si>
    <t>https://podminky.urs.cz/item/CS_URS_2024_01/997221875</t>
  </si>
  <si>
    <t>998</t>
  </si>
  <si>
    <t>Přesun hmot</t>
  </si>
  <si>
    <t>49</t>
  </si>
  <si>
    <t>998229111</t>
  </si>
  <si>
    <t>Přesun hmot ruční pro pozemní komunikace s naložením a složením na vzdálenost do 50 m, s krytem z kameniva, monolitickým betonovým nebo živičným</t>
  </si>
  <si>
    <t>-112648104</t>
  </si>
  <si>
    <t>https://podminky.urs.cz/item/CS_URS_2024_01/998229111</t>
  </si>
  <si>
    <t>VRN</t>
  </si>
  <si>
    <t xml:space="preserve">Vedlejší rozpočtové náklady   </t>
  </si>
  <si>
    <t>VRN1</t>
  </si>
  <si>
    <t>Průzkumné, geodetické a projektové práce</t>
  </si>
  <si>
    <t>50</t>
  </si>
  <si>
    <t>012203000</t>
  </si>
  <si>
    <t>Geodetické práce při provádění stavby</t>
  </si>
  <si>
    <t>kpl</t>
  </si>
  <si>
    <t>1024</t>
  </si>
  <si>
    <t>1319687051</t>
  </si>
  <si>
    <t>https://podminky.urs.cz/item/CS_URS_2024_01/012203000</t>
  </si>
  <si>
    <t xml:space="preserve">"vytýčení stavby" 1 </t>
  </si>
  <si>
    <t>51</t>
  </si>
  <si>
    <t>012303000</t>
  </si>
  <si>
    <t>Geodetické práce po výstavbě</t>
  </si>
  <si>
    <t>247079673</t>
  </si>
  <si>
    <t>https://podminky.urs.cz/item/CS_URS_2024_01/012303000</t>
  </si>
  <si>
    <t>"geodetické zaměření skutečného provedení" 1</t>
  </si>
  <si>
    <t>VRN7</t>
  </si>
  <si>
    <t>Provozní vlivy</t>
  </si>
  <si>
    <t>52</t>
  </si>
  <si>
    <t>072103001</t>
  </si>
  <si>
    <t xml:space="preserve">Dokumentace a projednání DIO, zajištění DIR </t>
  </si>
  <si>
    <t>1821518189</t>
  </si>
  <si>
    <t>https://podminky.urs.cz/item/CS_URS_2024_01/072103001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</si>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</sst>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7" fillId="0" borderId="0" applyNumberFormat="0" applyFill="0" applyBorder="0" applyAlignment="0" applyProtection="0"/>
  </cellStyleXfs>
  <cellXfs count="29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5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ill="1" applyBorder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5" borderId="8" xfId="0" applyFill="1" applyBorder="1" applyAlignment="1">
      <alignment vertical="center"/>
    </xf>
    <xf numFmtId="0" fontId="19" fillId="5" borderId="9" xfId="0" applyFont="1" applyFill="1" applyBorder="1" applyAlignment="1">
      <alignment horizontal="center" vertical="center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5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7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166" fontId="26" fillId="0" borderId="21" xfId="0" applyNumberFormat="1" applyFont="1" applyBorder="1" applyAlignment="1">
      <alignment vertical="center"/>
    </xf>
    <xf numFmtId="4" fontId="26" fillId="0" borderId="22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7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right" vertical="center"/>
    </xf>
    <xf numFmtId="0" fontId="4" fillId="5" borderId="8" xfId="0" applyFont="1" applyFill="1" applyBorder="1" applyAlignment="1">
      <alignment horizontal="center" vertical="center"/>
    </xf>
    <xf numFmtId="4" fontId="4" fillId="5" borderId="8" xfId="0" applyNumberFormat="1" applyFont="1" applyFill="1" applyBorder="1" applyAlignment="1">
      <alignment vertical="center"/>
    </xf>
    <xf numFmtId="0" fontId="0" fillId="5" borderId="9" xfId="0" applyFill="1" applyBorder="1" applyAlignment="1">
      <alignment vertical="center"/>
    </xf>
    <xf numFmtId="0" fontId="19" fillId="5" borderId="0" xfId="0" applyFont="1" applyFill="1" applyAlignment="1">
      <alignment horizontal="left" vertical="center"/>
    </xf>
    <xf numFmtId="0" fontId="19" fillId="5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19" fillId="5" borderId="19" xfId="0" applyFont="1" applyFill="1" applyBorder="1" applyAlignment="1">
      <alignment horizontal="center" vertical="center" wrapText="1"/>
    </xf>
    <xf numFmtId="4" fontId="21" fillId="0" borderId="0" xfId="0" applyNumberFormat="1" applyFont="1"/>
    <xf numFmtId="166" fontId="29" fillId="0" borderId="13" xfId="0" applyNumberFormat="1" applyFont="1" applyBorder="1"/>
    <xf numFmtId="166" fontId="29" fillId="0" borderId="14" xfId="0" applyNumberFormat="1" applyFont="1" applyBorder="1"/>
    <xf numFmtId="4" fontId="30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4" xfId="0" applyBorder="1" applyAlignment="1" applyProtection="1">
      <alignment vertical="center"/>
      <protection locked="0"/>
    </xf>
    <xf numFmtId="0" fontId="19" fillId="0" borderId="23" xfId="0" applyFont="1" applyBorder="1" applyAlignment="1" applyProtection="1">
      <alignment horizontal="center" vertical="center"/>
      <protection locked="0"/>
    </xf>
    <xf numFmtId="49" fontId="19" fillId="0" borderId="23" xfId="0" applyNumberFormat="1" applyFont="1" applyBorder="1" applyAlignment="1" applyProtection="1">
      <alignment horizontal="left" vertical="center" wrapText="1"/>
      <protection locked="0"/>
    </xf>
    <xf numFmtId="0" fontId="19" fillId="0" borderId="23" xfId="0" applyFont="1" applyBorder="1" applyAlignment="1" applyProtection="1">
      <alignment horizontal="left" vertical="center" wrapText="1"/>
      <protection locked="0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167" fontId="19" fillId="0" borderId="23" xfId="0" applyNumberFormat="1" applyFont="1" applyBorder="1" applyAlignment="1" applyProtection="1">
      <alignment vertical="center"/>
      <protection locked="0"/>
    </xf>
    <xf numFmtId="4" fontId="19" fillId="3" borderId="23" xfId="0" applyNumberFormat="1" applyFont="1" applyFill="1" applyBorder="1" applyAlignment="1" applyProtection="1">
      <alignment vertical="center"/>
      <protection locked="0"/>
    </xf>
    <xf numFmtId="4" fontId="19" fillId="0" borderId="23" xfId="0" applyNumberFormat="1" applyFont="1" applyBorder="1" applyAlignment="1" applyProtection="1">
      <alignment vertical="center"/>
      <protection locked="0"/>
    </xf>
    <xf numFmtId="0" fontId="20" fillId="3" borderId="15" xfId="0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>
      <alignment horizontal="center" vertical="center"/>
    </xf>
    <xf numFmtId="166" fontId="20" fillId="0" borderId="0" xfId="0" applyNumberFormat="1" applyFont="1" applyAlignment="1">
      <alignment vertical="center"/>
    </xf>
    <xf numFmtId="166" fontId="20" fillId="0" borderId="16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1" fillId="0" borderId="0" xfId="0" applyFont="1" applyAlignment="1">
      <alignment horizontal="left" vertical="center"/>
    </xf>
    <xf numFmtId="0" fontId="32" fillId="0" borderId="0" xfId="1" applyFont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34" fillId="0" borderId="23" xfId="0" applyFont="1" applyBorder="1" applyAlignment="1" applyProtection="1">
      <alignment horizontal="center" vertical="center"/>
      <protection locked="0"/>
    </xf>
    <xf numFmtId="49" fontId="34" fillId="0" borderId="23" xfId="0" applyNumberFormat="1" applyFont="1" applyBorder="1" applyAlignment="1" applyProtection="1">
      <alignment horizontal="left" vertical="center" wrapText="1"/>
      <protection locked="0"/>
    </xf>
    <xf numFmtId="0" fontId="34" fillId="0" borderId="23" xfId="0" applyFont="1" applyBorder="1" applyAlignment="1" applyProtection="1">
      <alignment horizontal="left" vertical="center" wrapText="1"/>
      <protection locked="0"/>
    </xf>
    <xf numFmtId="0" fontId="34" fillId="0" borderId="23" xfId="0" applyFont="1" applyBorder="1" applyAlignment="1" applyProtection="1">
      <alignment horizontal="center" vertical="center" wrapText="1"/>
      <protection locked="0"/>
    </xf>
    <xf numFmtId="167" fontId="34" fillId="0" borderId="23" xfId="0" applyNumberFormat="1" applyFont="1" applyBorder="1" applyAlignment="1" applyProtection="1">
      <alignment vertical="center"/>
      <protection locked="0"/>
    </xf>
    <xf numFmtId="4" fontId="34" fillId="3" borderId="23" xfId="0" applyNumberFormat="1" applyFont="1" applyFill="1" applyBorder="1" applyAlignment="1" applyProtection="1">
      <alignment vertical="center"/>
      <protection locked="0"/>
    </xf>
    <xf numFmtId="4" fontId="34" fillId="0" borderId="23" xfId="0" applyNumberFormat="1" applyFont="1" applyBorder="1" applyAlignment="1" applyProtection="1">
      <alignment vertical="center"/>
      <protection locked="0"/>
    </xf>
    <xf numFmtId="0" fontId="35" fillId="0" borderId="4" xfId="0" applyFont="1" applyBorder="1" applyAlignment="1">
      <alignment vertical="center"/>
    </xf>
    <xf numFmtId="0" fontId="34" fillId="3" borderId="15" xfId="0" applyFont="1" applyFill="1" applyBorder="1" applyAlignment="1" applyProtection="1">
      <alignment horizontal="left" vertical="center"/>
      <protection locked="0"/>
    </xf>
    <xf numFmtId="0" fontId="34" fillId="0" borderId="0" xfId="0" applyFont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0" xfId="0" applyAlignment="1">
      <alignment vertical="top"/>
    </xf>
    <xf numFmtId="0" fontId="36" fillId="0" borderId="24" xfId="0" applyFont="1" applyBorder="1" applyAlignment="1">
      <alignment vertical="center" wrapText="1"/>
    </xf>
    <xf numFmtId="0" fontId="36" fillId="0" borderId="25" xfId="0" applyFont="1" applyBorder="1" applyAlignment="1">
      <alignment vertical="center" wrapText="1"/>
    </xf>
    <xf numFmtId="0" fontId="36" fillId="0" borderId="26" xfId="0" applyFont="1" applyBorder="1" applyAlignment="1">
      <alignment vertical="center" wrapText="1"/>
    </xf>
    <xf numFmtId="0" fontId="36" fillId="0" borderId="27" xfId="0" applyFont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0" fontId="36" fillId="0" borderId="27" xfId="0" applyFont="1" applyBorder="1" applyAlignment="1">
      <alignment vertical="center" wrapText="1"/>
    </xf>
    <xf numFmtId="0" fontId="36" fillId="0" borderId="28" xfId="0" applyFont="1" applyBorder="1" applyAlignment="1">
      <alignment vertical="center" wrapText="1"/>
    </xf>
    <xf numFmtId="0" fontId="38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27" xfId="0" applyFont="1" applyBorder="1" applyAlignment="1">
      <alignment vertical="center" wrapText="1"/>
    </xf>
    <xf numFmtId="0" fontId="39" fillId="0" borderId="1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vertical="center"/>
    </xf>
    <xf numFmtId="49" fontId="39" fillId="0" borderId="1" xfId="0" applyNumberFormat="1" applyFont="1" applyBorder="1" applyAlignment="1">
      <alignment vertical="center" wrapText="1"/>
    </xf>
    <xf numFmtId="0" fontId="36" fillId="0" borderId="30" xfId="0" applyFont="1" applyBorder="1" applyAlignment="1">
      <alignment vertical="center" wrapText="1"/>
    </xf>
    <xf numFmtId="0" fontId="41" fillId="0" borderId="29" xfId="0" applyFont="1" applyBorder="1" applyAlignment="1">
      <alignment vertical="center" wrapText="1"/>
    </xf>
    <xf numFmtId="0" fontId="36" fillId="0" borderId="31" xfId="0" applyFont="1" applyBorder="1" applyAlignment="1">
      <alignment vertical="center" wrapText="1"/>
    </xf>
    <xf numFmtId="0" fontId="36" fillId="0" borderId="1" xfId="0" applyFont="1" applyBorder="1" applyAlignment="1">
      <alignment vertical="top"/>
    </xf>
    <xf numFmtId="0" fontId="36" fillId="0" borderId="0" xfId="0" applyFont="1" applyAlignment="1">
      <alignment vertical="top"/>
    </xf>
    <xf numFmtId="0" fontId="36" fillId="0" borderId="24" xfId="0" applyFont="1" applyBorder="1" applyAlignment="1">
      <alignment horizontal="left" vertical="center"/>
    </xf>
    <xf numFmtId="0" fontId="36" fillId="0" borderId="25" xfId="0" applyFont="1" applyBorder="1" applyAlignment="1">
      <alignment horizontal="left" vertical="center"/>
    </xf>
    <xf numFmtId="0" fontId="36" fillId="0" borderId="26" xfId="0" applyFont="1" applyBorder="1" applyAlignment="1">
      <alignment horizontal="left" vertical="center"/>
    </xf>
    <xf numFmtId="0" fontId="36" fillId="0" borderId="27" xfId="0" applyFont="1" applyBorder="1" applyAlignment="1">
      <alignment horizontal="left" vertical="center"/>
    </xf>
    <xf numFmtId="0" fontId="36" fillId="0" borderId="28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38" fillId="0" borderId="29" xfId="0" applyFont="1" applyBorder="1" applyAlignment="1">
      <alignment horizontal="left" vertical="center"/>
    </xf>
    <xf numFmtId="0" fontId="38" fillId="0" borderId="29" xfId="0" applyFont="1" applyBorder="1" applyAlignment="1">
      <alignment horizontal="center" vertical="center"/>
    </xf>
    <xf numFmtId="0" fontId="42" fillId="0" borderId="29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36" fillId="0" borderId="30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6" fillId="0" borderId="31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left" vertical="center" wrapText="1"/>
    </xf>
    <xf numFmtId="0" fontId="36" fillId="0" borderId="25" xfId="0" applyFont="1" applyBorder="1" applyAlignment="1">
      <alignment horizontal="left" vertical="center" wrapText="1"/>
    </xf>
    <xf numFmtId="0" fontId="36" fillId="0" borderId="26" xfId="0" applyFont="1" applyBorder="1" applyAlignment="1">
      <alignment horizontal="left" vertical="center" wrapText="1"/>
    </xf>
    <xf numFmtId="0" fontId="36" fillId="0" borderId="27" xfId="0" applyFont="1" applyBorder="1" applyAlignment="1">
      <alignment horizontal="left" vertical="center" wrapText="1"/>
    </xf>
    <xf numFmtId="0" fontId="36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/>
    </xf>
    <xf numFmtId="0" fontId="40" fillId="0" borderId="28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/>
    </xf>
    <xf numFmtId="0" fontId="40" fillId="0" borderId="30" xfId="0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vertical="center" wrapText="1"/>
    </xf>
    <xf numFmtId="0" fontId="40" fillId="0" borderId="3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top"/>
    </xf>
    <xf numFmtId="0" fontId="39" fillId="0" borderId="1" xfId="0" applyFont="1" applyBorder="1" applyAlignment="1">
      <alignment horizontal="center" vertical="top"/>
    </xf>
    <xf numFmtId="0" fontId="40" fillId="0" borderId="30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38" fillId="0" borderId="1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38" fillId="0" borderId="29" xfId="0" applyFont="1" applyBorder="1" applyAlignment="1">
      <alignment vertical="center"/>
    </xf>
    <xf numFmtId="0" fontId="39" fillId="0" borderId="1" xfId="0" applyFont="1" applyBorder="1" applyAlignment="1">
      <alignment vertical="top"/>
    </xf>
    <xf numFmtId="49" fontId="39" fillId="0" borderId="1" xfId="0" applyNumberFormat="1" applyFont="1" applyBorder="1" applyAlignment="1">
      <alignment horizontal="left" vertical="center"/>
    </xf>
    <xf numFmtId="0" fontId="45" fillId="0" borderId="27" xfId="0" applyFont="1" applyBorder="1" applyAlignment="1">
      <alignment horizontal="left" vertical="center"/>
    </xf>
    <xf numFmtId="0" fontId="46" fillId="0" borderId="1" xfId="0" applyFont="1" applyBorder="1" applyAlignment="1">
      <alignment vertical="top"/>
    </xf>
    <xf numFmtId="0" fontId="46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center" vertical="center"/>
    </xf>
    <xf numFmtId="49" fontId="46" fillId="0" borderId="1" xfId="0" applyNumberFormat="1" applyFont="1" applyBorder="1" applyAlignment="1">
      <alignment horizontal="left" vertical="center"/>
    </xf>
    <xf numFmtId="0" fontId="45" fillId="0" borderId="28" xfId="0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38" fillId="0" borderId="29" xfId="0" applyFont="1" applyBorder="1" applyAlignment="1">
      <alignment horizontal="left"/>
    </xf>
    <xf numFmtId="0" fontId="42" fillId="0" borderId="29" xfId="0" applyFont="1" applyBorder="1"/>
    <xf numFmtId="0" fontId="36" fillId="0" borderId="27" xfId="0" applyFont="1" applyBorder="1" applyAlignment="1">
      <alignment vertical="top"/>
    </xf>
    <xf numFmtId="0" fontId="36" fillId="0" borderId="28" xfId="0" applyFont="1" applyBorder="1" applyAlignment="1">
      <alignment vertical="top"/>
    </xf>
    <xf numFmtId="0" fontId="36" fillId="0" borderId="30" xfId="0" applyFont="1" applyBorder="1" applyAlignment="1">
      <alignment vertical="top"/>
    </xf>
    <xf numFmtId="0" fontId="36" fillId="0" borderId="29" xfId="0" applyFont="1" applyBorder="1" applyAlignment="1">
      <alignment vertical="top"/>
    </xf>
    <xf numFmtId="0" fontId="36" fillId="0" borderId="31" xfId="0" applyFont="1" applyBorder="1" applyAlignment="1">
      <alignment vertical="top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5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8" xfId="0" applyFont="1" applyFill="1" applyBorder="1" applyAlignment="1">
      <alignment horizontal="left" vertical="center"/>
    </xf>
    <xf numFmtId="0" fontId="0" fillId="4" borderId="8" xfId="0" applyFill="1" applyBorder="1" applyAlignment="1">
      <alignment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left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39" fillId="0" borderId="1" xfId="0" applyFont="1" applyBorder="1" applyAlignment="1">
      <alignment horizontal="left" vertical="center" wrapText="1"/>
    </xf>
    <xf numFmtId="0" fontId="38" fillId="0" borderId="29" xfId="0" applyFont="1" applyBorder="1" applyAlignment="1">
      <alignment horizontal="left" wrapText="1"/>
    </xf>
    <xf numFmtId="0" fontId="37" fillId="0" borderId="1" xfId="0" applyFont="1" applyBorder="1" applyAlignment="1">
      <alignment horizontal="center" vertical="center" wrapText="1"/>
    </xf>
    <xf numFmtId="49" fontId="39" fillId="0" borderId="1" xfId="0" applyNumberFormat="1" applyFont="1" applyBorder="1" applyAlignment="1">
      <alignment horizontal="left" vertical="center" wrapText="1"/>
    </xf>
    <xf numFmtId="0" fontId="37" fillId="0" borderId="1" xfId="0" applyFont="1" applyBorder="1" applyAlignment="1">
      <alignment horizontal="center" vertical="center"/>
    </xf>
    <xf numFmtId="0" fontId="38" fillId="0" borderId="29" xfId="0" applyFont="1" applyBorder="1" applyAlignment="1">
      <alignment horizontal="left"/>
    </xf>
    <xf numFmtId="0" fontId="39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4_01/339921132" TargetMode="External"/><Relationship Id="rId18" Type="http://schemas.openxmlformats.org/officeDocument/2006/relationships/hyperlink" Target="https://podminky.urs.cz/item/CS_URS_2024_01/577133111" TargetMode="External"/><Relationship Id="rId26" Type="http://schemas.openxmlformats.org/officeDocument/2006/relationships/hyperlink" Target="https://podminky.urs.cz/item/CS_URS_2024_01/919122112" TargetMode="External"/><Relationship Id="rId39" Type="http://schemas.openxmlformats.org/officeDocument/2006/relationships/printerSettings" Target="../printerSettings/printerSettings2.bin"/><Relationship Id="rId21" Type="http://schemas.openxmlformats.org/officeDocument/2006/relationships/hyperlink" Target="https://podminky.urs.cz/item/CS_URS_2024_01/596212210" TargetMode="External"/><Relationship Id="rId34" Type="http://schemas.openxmlformats.org/officeDocument/2006/relationships/hyperlink" Target="https://podminky.urs.cz/item/CS_URS_2024_01/997221875" TargetMode="External"/><Relationship Id="rId7" Type="http://schemas.openxmlformats.org/officeDocument/2006/relationships/hyperlink" Target="https://podminky.urs.cz/item/CS_URS_2024_01/181951111" TargetMode="External"/><Relationship Id="rId12" Type="http://schemas.openxmlformats.org/officeDocument/2006/relationships/hyperlink" Target="https://podminky.urs.cz/item/CS_URS_2024_01/185851121" TargetMode="External"/><Relationship Id="rId17" Type="http://schemas.openxmlformats.org/officeDocument/2006/relationships/hyperlink" Target="https://podminky.urs.cz/item/CS_URS_2024_01/573211109" TargetMode="External"/><Relationship Id="rId25" Type="http://schemas.openxmlformats.org/officeDocument/2006/relationships/hyperlink" Target="https://podminky.urs.cz/item/CS_URS_2024_01/916231213" TargetMode="External"/><Relationship Id="rId33" Type="http://schemas.openxmlformats.org/officeDocument/2006/relationships/hyperlink" Target="https://podminky.urs.cz/item/CS_URS_2024_01/997221873" TargetMode="External"/><Relationship Id="rId38" Type="http://schemas.openxmlformats.org/officeDocument/2006/relationships/hyperlink" Target="https://podminky.urs.cz/item/CS_URS_2024_01/072103001" TargetMode="External"/><Relationship Id="rId2" Type="http://schemas.openxmlformats.org/officeDocument/2006/relationships/hyperlink" Target="https://podminky.urs.cz/item/CS_URS_2024_01/113107182" TargetMode="External"/><Relationship Id="rId16" Type="http://schemas.openxmlformats.org/officeDocument/2006/relationships/hyperlink" Target="https://podminky.urs.cz/item/CS_URS_2024_01/564910411" TargetMode="External"/><Relationship Id="rId20" Type="http://schemas.openxmlformats.org/officeDocument/2006/relationships/hyperlink" Target="https://podminky.urs.cz/item/CS_URS_2024_01/596211110" TargetMode="External"/><Relationship Id="rId29" Type="http://schemas.openxmlformats.org/officeDocument/2006/relationships/hyperlink" Target="https://podminky.urs.cz/item/CS_URS_2024_01/997221559" TargetMode="External"/><Relationship Id="rId1" Type="http://schemas.openxmlformats.org/officeDocument/2006/relationships/hyperlink" Target="https://podminky.urs.cz/item/CS_URS_2024_01/113106123" TargetMode="External"/><Relationship Id="rId6" Type="http://schemas.openxmlformats.org/officeDocument/2006/relationships/hyperlink" Target="https://podminky.urs.cz/item/CS_URS_2024_01/181411131" TargetMode="External"/><Relationship Id="rId11" Type="http://schemas.openxmlformats.org/officeDocument/2006/relationships/hyperlink" Target="https://podminky.urs.cz/item/CS_URS_2024_01/185804312" TargetMode="External"/><Relationship Id="rId24" Type="http://schemas.openxmlformats.org/officeDocument/2006/relationships/hyperlink" Target="https://podminky.urs.cz/item/CS_URS_2024_01/916131213" TargetMode="External"/><Relationship Id="rId32" Type="http://schemas.openxmlformats.org/officeDocument/2006/relationships/hyperlink" Target="https://podminky.urs.cz/item/CS_URS_2024_01/997221861" TargetMode="External"/><Relationship Id="rId37" Type="http://schemas.openxmlformats.org/officeDocument/2006/relationships/hyperlink" Target="https://podminky.urs.cz/item/CS_URS_2024_01/012303000" TargetMode="External"/><Relationship Id="rId40" Type="http://schemas.openxmlformats.org/officeDocument/2006/relationships/drawing" Target="../drawings/drawing2.xml"/><Relationship Id="rId5" Type="http://schemas.openxmlformats.org/officeDocument/2006/relationships/hyperlink" Target="https://podminky.urs.cz/item/CS_URS_2024_01/181311103" TargetMode="External"/><Relationship Id="rId15" Type="http://schemas.openxmlformats.org/officeDocument/2006/relationships/hyperlink" Target="https://podminky.urs.cz/item/CS_URS_2024_01/564861011" TargetMode="External"/><Relationship Id="rId23" Type="http://schemas.openxmlformats.org/officeDocument/2006/relationships/hyperlink" Target="https://podminky.urs.cz/item/CS_URS_2024_01/711161223" TargetMode="External"/><Relationship Id="rId28" Type="http://schemas.openxmlformats.org/officeDocument/2006/relationships/hyperlink" Target="https://podminky.urs.cz/item/CS_URS_2024_01/997221551" TargetMode="External"/><Relationship Id="rId36" Type="http://schemas.openxmlformats.org/officeDocument/2006/relationships/hyperlink" Target="https://podminky.urs.cz/item/CS_URS_2024_01/012203000" TargetMode="External"/><Relationship Id="rId10" Type="http://schemas.openxmlformats.org/officeDocument/2006/relationships/hyperlink" Target="https://podminky.urs.cz/item/CS_URS_2024_01/184813521" TargetMode="External"/><Relationship Id="rId19" Type="http://schemas.openxmlformats.org/officeDocument/2006/relationships/hyperlink" Target="https://podminky.urs.cz/item/CS_URS_2024_01/577144111" TargetMode="External"/><Relationship Id="rId31" Type="http://schemas.openxmlformats.org/officeDocument/2006/relationships/hyperlink" Target="https://podminky.urs.cz/item/CS_URS_2024_01/997221569" TargetMode="External"/><Relationship Id="rId4" Type="http://schemas.openxmlformats.org/officeDocument/2006/relationships/hyperlink" Target="https://podminky.urs.cz/item/CS_URS_2024_01/113202111" TargetMode="External"/><Relationship Id="rId9" Type="http://schemas.openxmlformats.org/officeDocument/2006/relationships/hyperlink" Target="https://podminky.urs.cz/item/CS_URS_2024_01/184813511" TargetMode="External"/><Relationship Id="rId14" Type="http://schemas.openxmlformats.org/officeDocument/2006/relationships/hyperlink" Target="https://podminky.urs.cz/item/CS_URS_2024_01/564851011" TargetMode="External"/><Relationship Id="rId22" Type="http://schemas.openxmlformats.org/officeDocument/2006/relationships/hyperlink" Target="https://podminky.urs.cz/item/CS_URS_2024_01/711112051" TargetMode="External"/><Relationship Id="rId27" Type="http://schemas.openxmlformats.org/officeDocument/2006/relationships/hyperlink" Target="https://podminky.urs.cz/item/CS_URS_2024_01/979054451" TargetMode="External"/><Relationship Id="rId30" Type="http://schemas.openxmlformats.org/officeDocument/2006/relationships/hyperlink" Target="https://podminky.urs.cz/item/CS_URS_2024_01/997221561" TargetMode="External"/><Relationship Id="rId35" Type="http://schemas.openxmlformats.org/officeDocument/2006/relationships/hyperlink" Target="https://podminky.urs.cz/item/CS_URS_2024_01/998229111" TargetMode="External"/><Relationship Id="rId8" Type="http://schemas.openxmlformats.org/officeDocument/2006/relationships/hyperlink" Target="https://podminky.urs.cz/item/CS_URS_2024_01/181951112" TargetMode="External"/><Relationship Id="rId3" Type="http://schemas.openxmlformats.org/officeDocument/2006/relationships/hyperlink" Target="https://podminky.urs.cz/item/CS_URS_2024_01/113107322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7"/>
  <sheetViews>
    <sheetView showGridLines="0" tabSelected="1" workbookViewId="0">
      <selection activeCell="F2" sqref="F2"/>
    </sheetView>
  </sheetViews>
  <sheetFormatPr defaultRowHeight="14.5"/>
  <cols>
    <col min="1" max="1" width="8.33203125" customWidth="1"/>
    <col min="2" max="2" width="1.6640625" customWidth="1"/>
    <col min="3" max="3" width="4.109375" customWidth="1"/>
    <col min="4" max="33" width="2.6640625" customWidth="1"/>
    <col min="34" max="34" width="3.33203125" customWidth="1"/>
    <col min="35" max="35" width="31.6640625" customWidth="1"/>
    <col min="36" max="37" width="2.44140625" customWidth="1"/>
    <col min="38" max="38" width="8.33203125" customWidth="1"/>
    <col min="39" max="39" width="3.33203125" customWidth="1"/>
    <col min="40" max="40" width="13.33203125" customWidth="1"/>
    <col min="41" max="41" width="7.44140625" customWidth="1"/>
    <col min="42" max="42" width="4.109375" customWidth="1"/>
    <col min="43" max="43" width="15.6640625" customWidth="1"/>
    <col min="44" max="44" width="13.6640625" customWidth="1"/>
    <col min="45" max="47" width="25.7773437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09375" hidden="1" customWidth="1"/>
    <col min="54" max="54" width="25" hidden="1" customWidth="1"/>
    <col min="55" max="55" width="21.6640625" hidden="1" customWidth="1"/>
    <col min="56" max="56" width="19.109375" hidden="1" customWidth="1"/>
    <col min="57" max="57" width="66.44140625" customWidth="1"/>
    <col min="71" max="91" width="9.33203125" hidden="1"/>
  </cols>
  <sheetData>
    <row r="1" spans="1:74" ht="10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4</v>
      </c>
      <c r="BV1" s="14" t="s">
        <v>5</v>
      </c>
    </row>
    <row r="2" spans="1:74" ht="37" customHeight="1">
      <c r="AR2" s="282" t="s">
        <v>6</v>
      </c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S2" s="15" t="s">
        <v>7</v>
      </c>
      <c r="BT2" s="15" t="s">
        <v>8</v>
      </c>
    </row>
    <row r="3" spans="1:74" ht="7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7</v>
      </c>
      <c r="BT3" s="15" t="s">
        <v>9</v>
      </c>
    </row>
    <row r="4" spans="1:74" ht="25" customHeight="1">
      <c r="B4" s="18"/>
      <c r="D4" s="19" t="s">
        <v>10</v>
      </c>
      <c r="AR4" s="18"/>
      <c r="AS4" s="20" t="s">
        <v>11</v>
      </c>
      <c r="BE4" s="21" t="s">
        <v>12</v>
      </c>
      <c r="BS4" s="15" t="s">
        <v>13</v>
      </c>
    </row>
    <row r="5" spans="1:74" ht="12" customHeight="1">
      <c r="B5" s="18"/>
      <c r="D5" s="22" t="s">
        <v>14</v>
      </c>
      <c r="K5" s="248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249"/>
      <c r="AE5" s="249"/>
      <c r="AF5" s="249"/>
      <c r="AG5" s="249"/>
      <c r="AH5" s="249"/>
      <c r="AI5" s="249"/>
      <c r="AJ5" s="249"/>
      <c r="AK5" s="249"/>
      <c r="AL5" s="249"/>
      <c r="AM5" s="249"/>
      <c r="AN5" s="249"/>
      <c r="AO5" s="249"/>
      <c r="AR5" s="18"/>
      <c r="BE5" s="245" t="s">
        <v>15</v>
      </c>
      <c r="BS5" s="15" t="s">
        <v>7</v>
      </c>
    </row>
    <row r="6" spans="1:74" ht="37" customHeight="1">
      <c r="B6" s="18"/>
      <c r="D6" s="24" t="s">
        <v>16</v>
      </c>
      <c r="K6" s="250" t="s">
        <v>17</v>
      </c>
      <c r="L6" s="249"/>
      <c r="M6" s="249"/>
      <c r="N6" s="249"/>
      <c r="O6" s="249"/>
      <c r="P6" s="249"/>
      <c r="Q6" s="249"/>
      <c r="R6" s="249"/>
      <c r="S6" s="249"/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49"/>
      <c r="AE6" s="249"/>
      <c r="AF6" s="249"/>
      <c r="AG6" s="249"/>
      <c r="AH6" s="249"/>
      <c r="AI6" s="249"/>
      <c r="AJ6" s="249"/>
      <c r="AK6" s="249"/>
      <c r="AL6" s="249"/>
      <c r="AM6" s="249"/>
      <c r="AN6" s="249"/>
      <c r="AO6" s="249"/>
      <c r="AR6" s="18"/>
      <c r="BE6" s="246"/>
      <c r="BS6" s="15" t="s">
        <v>18</v>
      </c>
    </row>
    <row r="7" spans="1:74" ht="12" customHeight="1">
      <c r="B7" s="18"/>
      <c r="D7" s="25" t="s">
        <v>19</v>
      </c>
      <c r="K7" s="23" t="s">
        <v>3</v>
      </c>
      <c r="AK7" s="25" t="s">
        <v>20</v>
      </c>
      <c r="AN7" s="23" t="s">
        <v>3</v>
      </c>
      <c r="AR7" s="18"/>
      <c r="BE7" s="246"/>
      <c r="BS7" s="15" t="s">
        <v>21</v>
      </c>
    </row>
    <row r="8" spans="1:74" ht="12" customHeight="1">
      <c r="B8" s="18"/>
      <c r="D8" s="25" t="s">
        <v>22</v>
      </c>
      <c r="K8" s="23" t="s">
        <v>23</v>
      </c>
      <c r="AK8" s="25" t="s">
        <v>24</v>
      </c>
      <c r="AN8" s="26" t="s">
        <v>25</v>
      </c>
      <c r="AR8" s="18"/>
      <c r="BE8" s="246"/>
      <c r="BS8" s="15" t="s">
        <v>26</v>
      </c>
    </row>
    <row r="9" spans="1:74" ht="14.4" customHeight="1">
      <c r="B9" s="18"/>
      <c r="AR9" s="18"/>
      <c r="BE9" s="246"/>
      <c r="BS9" s="15" t="s">
        <v>27</v>
      </c>
    </row>
    <row r="10" spans="1:74" ht="12" customHeight="1">
      <c r="B10" s="18"/>
      <c r="D10" s="25" t="s">
        <v>28</v>
      </c>
      <c r="AK10" s="25" t="s">
        <v>29</v>
      </c>
      <c r="AN10" s="23" t="s">
        <v>30</v>
      </c>
      <c r="AR10" s="18"/>
      <c r="BE10" s="246"/>
      <c r="BS10" s="15" t="s">
        <v>18</v>
      </c>
    </row>
    <row r="11" spans="1:74" ht="18.5" customHeight="1">
      <c r="B11" s="18"/>
      <c r="E11" s="23" t="s">
        <v>31</v>
      </c>
      <c r="AK11" s="25" t="s">
        <v>32</v>
      </c>
      <c r="AN11" s="23" t="s">
        <v>3</v>
      </c>
      <c r="AR11" s="18"/>
      <c r="BE11" s="246"/>
      <c r="BS11" s="15" t="s">
        <v>18</v>
      </c>
    </row>
    <row r="12" spans="1:74" ht="7" customHeight="1">
      <c r="B12" s="18"/>
      <c r="AR12" s="18"/>
      <c r="BE12" s="246"/>
      <c r="BS12" s="15" t="s">
        <v>18</v>
      </c>
    </row>
    <row r="13" spans="1:74" ht="12" customHeight="1">
      <c r="B13" s="18"/>
      <c r="D13" s="25" t="s">
        <v>33</v>
      </c>
      <c r="AK13" s="25" t="s">
        <v>29</v>
      </c>
      <c r="AN13" s="27" t="s">
        <v>34</v>
      </c>
      <c r="AR13" s="18"/>
      <c r="BE13" s="246"/>
      <c r="BS13" s="15" t="s">
        <v>18</v>
      </c>
    </row>
    <row r="14" spans="1:74" ht="12.5">
      <c r="B14" s="18"/>
      <c r="E14" s="251" t="s">
        <v>34</v>
      </c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2"/>
      <c r="R14" s="252"/>
      <c r="S14" s="252"/>
      <c r="T14" s="252"/>
      <c r="U14" s="252"/>
      <c r="V14" s="252"/>
      <c r="W14" s="252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252"/>
      <c r="AI14" s="252"/>
      <c r="AJ14" s="252"/>
      <c r="AK14" s="25" t="s">
        <v>32</v>
      </c>
      <c r="AN14" s="27" t="s">
        <v>34</v>
      </c>
      <c r="AR14" s="18"/>
      <c r="BE14" s="246"/>
      <c r="BS14" s="15" t="s">
        <v>18</v>
      </c>
    </row>
    <row r="15" spans="1:74" ht="7" customHeight="1">
      <c r="B15" s="18"/>
      <c r="AR15" s="18"/>
      <c r="BE15" s="246"/>
      <c r="BS15" s="15" t="s">
        <v>4</v>
      </c>
    </row>
    <row r="16" spans="1:74" ht="12" customHeight="1">
      <c r="B16" s="18"/>
      <c r="D16" s="25" t="s">
        <v>35</v>
      </c>
      <c r="AK16" s="25" t="s">
        <v>29</v>
      </c>
      <c r="AN16" s="23" t="s">
        <v>36</v>
      </c>
      <c r="AR16" s="18"/>
      <c r="BE16" s="246"/>
      <c r="BS16" s="15" t="s">
        <v>4</v>
      </c>
    </row>
    <row r="17" spans="2:71" ht="18.5" customHeight="1">
      <c r="B17" s="18"/>
      <c r="E17" s="23" t="s">
        <v>37</v>
      </c>
      <c r="AK17" s="25" t="s">
        <v>32</v>
      </c>
      <c r="AN17" s="23" t="s">
        <v>3</v>
      </c>
      <c r="AR17" s="18"/>
      <c r="BE17" s="246"/>
      <c r="BS17" s="15" t="s">
        <v>38</v>
      </c>
    </row>
    <row r="18" spans="2:71" ht="7" customHeight="1">
      <c r="B18" s="18"/>
      <c r="AR18" s="18"/>
      <c r="BE18" s="246"/>
      <c r="BS18" s="15" t="s">
        <v>7</v>
      </c>
    </row>
    <row r="19" spans="2:71" ht="12" customHeight="1">
      <c r="B19" s="18"/>
      <c r="D19" s="25" t="s">
        <v>39</v>
      </c>
      <c r="AK19" s="25" t="s">
        <v>29</v>
      </c>
      <c r="AN19" s="23" t="s">
        <v>36</v>
      </c>
      <c r="AR19" s="18"/>
      <c r="BE19" s="246"/>
      <c r="BS19" s="15" t="s">
        <v>7</v>
      </c>
    </row>
    <row r="20" spans="2:71" ht="18.5" customHeight="1">
      <c r="B20" s="18"/>
      <c r="E20" s="23" t="s">
        <v>40</v>
      </c>
      <c r="AK20" s="25" t="s">
        <v>32</v>
      </c>
      <c r="AN20" s="23" t="s">
        <v>3</v>
      </c>
      <c r="AR20" s="18"/>
      <c r="BE20" s="246"/>
      <c r="BS20" s="15" t="s">
        <v>4</v>
      </c>
    </row>
    <row r="21" spans="2:71" ht="7" customHeight="1">
      <c r="B21" s="18"/>
      <c r="AR21" s="18"/>
      <c r="BE21" s="246"/>
    </row>
    <row r="22" spans="2:71" ht="12" customHeight="1">
      <c r="B22" s="18"/>
      <c r="D22" s="25" t="s">
        <v>41</v>
      </c>
      <c r="AR22" s="18"/>
      <c r="BE22" s="246"/>
    </row>
    <row r="23" spans="2:71" ht="82.5" customHeight="1">
      <c r="B23" s="18"/>
      <c r="E23" s="253" t="s">
        <v>42</v>
      </c>
      <c r="F23" s="253"/>
      <c r="G23" s="253"/>
      <c r="H23" s="253"/>
      <c r="I23" s="253"/>
      <c r="J23" s="253"/>
      <c r="K23" s="253"/>
      <c r="L23" s="253"/>
      <c r="M23" s="253"/>
      <c r="N23" s="253"/>
      <c r="O23" s="253"/>
      <c r="P23" s="253"/>
      <c r="Q23" s="253"/>
      <c r="R23" s="253"/>
      <c r="S23" s="253"/>
      <c r="T23" s="253"/>
      <c r="U23" s="253"/>
      <c r="V23" s="253"/>
      <c r="W23" s="253"/>
      <c r="X23" s="253"/>
      <c r="Y23" s="253"/>
      <c r="Z23" s="253"/>
      <c r="AA23" s="253"/>
      <c r="AB23" s="253"/>
      <c r="AC23" s="253"/>
      <c r="AD23" s="253"/>
      <c r="AE23" s="253"/>
      <c r="AF23" s="253"/>
      <c r="AG23" s="253"/>
      <c r="AH23" s="253"/>
      <c r="AI23" s="253"/>
      <c r="AJ23" s="253"/>
      <c r="AK23" s="253"/>
      <c r="AL23" s="253"/>
      <c r="AM23" s="253"/>
      <c r="AN23" s="253"/>
      <c r="AR23" s="18"/>
      <c r="BE23" s="246"/>
    </row>
    <row r="24" spans="2:71" ht="7" customHeight="1">
      <c r="B24" s="18"/>
      <c r="AR24" s="18"/>
      <c r="BE24" s="246"/>
    </row>
    <row r="25" spans="2:71" ht="7" customHeight="1">
      <c r="B25" s="1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R25" s="18"/>
      <c r="BE25" s="246"/>
    </row>
    <row r="26" spans="2:71" s="1" customFormat="1" ht="25.9" customHeight="1">
      <c r="B26" s="30"/>
      <c r="D26" s="31" t="s">
        <v>43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54">
        <f>ROUND(AG54,2)</f>
        <v>0</v>
      </c>
      <c r="AL26" s="255"/>
      <c r="AM26" s="255"/>
      <c r="AN26" s="255"/>
      <c r="AO26" s="255"/>
      <c r="AR26" s="30"/>
      <c r="BE26" s="246"/>
    </row>
    <row r="27" spans="2:71" s="1" customFormat="1" ht="7" customHeight="1">
      <c r="B27" s="30"/>
      <c r="AR27" s="30"/>
      <c r="BE27" s="246"/>
    </row>
    <row r="28" spans="2:71" s="1" customFormat="1" ht="12.5">
      <c r="B28" s="30"/>
      <c r="L28" s="256" t="s">
        <v>44</v>
      </c>
      <c r="M28" s="256"/>
      <c r="N28" s="256"/>
      <c r="O28" s="256"/>
      <c r="P28" s="256"/>
      <c r="W28" s="256" t="s">
        <v>45</v>
      </c>
      <c r="X28" s="256"/>
      <c r="Y28" s="256"/>
      <c r="Z28" s="256"/>
      <c r="AA28" s="256"/>
      <c r="AB28" s="256"/>
      <c r="AC28" s="256"/>
      <c r="AD28" s="256"/>
      <c r="AE28" s="256"/>
      <c r="AK28" s="256" t="s">
        <v>46</v>
      </c>
      <c r="AL28" s="256"/>
      <c r="AM28" s="256"/>
      <c r="AN28" s="256"/>
      <c r="AO28" s="256"/>
      <c r="AR28" s="30"/>
      <c r="BE28" s="246"/>
    </row>
    <row r="29" spans="2:71" s="2" customFormat="1" ht="14.4" customHeight="1">
      <c r="B29" s="34"/>
      <c r="D29" s="25" t="s">
        <v>47</v>
      </c>
      <c r="F29" s="25" t="s">
        <v>48</v>
      </c>
      <c r="L29" s="259">
        <v>0.21</v>
      </c>
      <c r="M29" s="258"/>
      <c r="N29" s="258"/>
      <c r="O29" s="258"/>
      <c r="P29" s="258"/>
      <c r="W29" s="257">
        <f>ROUND(AZ54, 2)</f>
        <v>0</v>
      </c>
      <c r="X29" s="258"/>
      <c r="Y29" s="258"/>
      <c r="Z29" s="258"/>
      <c r="AA29" s="258"/>
      <c r="AB29" s="258"/>
      <c r="AC29" s="258"/>
      <c r="AD29" s="258"/>
      <c r="AE29" s="258"/>
      <c r="AK29" s="257">
        <f>ROUND(AV54, 2)</f>
        <v>0</v>
      </c>
      <c r="AL29" s="258"/>
      <c r="AM29" s="258"/>
      <c r="AN29" s="258"/>
      <c r="AO29" s="258"/>
      <c r="AR29" s="34"/>
      <c r="BE29" s="247"/>
    </row>
    <row r="30" spans="2:71" s="2" customFormat="1" ht="14.4" customHeight="1">
      <c r="B30" s="34"/>
      <c r="F30" s="25" t="s">
        <v>49</v>
      </c>
      <c r="L30" s="259">
        <v>0.15</v>
      </c>
      <c r="M30" s="258"/>
      <c r="N30" s="258"/>
      <c r="O30" s="258"/>
      <c r="P30" s="258"/>
      <c r="W30" s="257">
        <f>ROUND(BA54, 2)</f>
        <v>0</v>
      </c>
      <c r="X30" s="258"/>
      <c r="Y30" s="258"/>
      <c r="Z30" s="258"/>
      <c r="AA30" s="258"/>
      <c r="AB30" s="258"/>
      <c r="AC30" s="258"/>
      <c r="AD30" s="258"/>
      <c r="AE30" s="258"/>
      <c r="AK30" s="257">
        <f>ROUND(AW54, 2)</f>
        <v>0</v>
      </c>
      <c r="AL30" s="258"/>
      <c r="AM30" s="258"/>
      <c r="AN30" s="258"/>
      <c r="AO30" s="258"/>
      <c r="AR30" s="34"/>
      <c r="BE30" s="247"/>
    </row>
    <row r="31" spans="2:71" s="2" customFormat="1" ht="14.4" hidden="1" customHeight="1">
      <c r="B31" s="34"/>
      <c r="F31" s="25" t="s">
        <v>50</v>
      </c>
      <c r="L31" s="259">
        <v>0.21</v>
      </c>
      <c r="M31" s="258"/>
      <c r="N31" s="258"/>
      <c r="O31" s="258"/>
      <c r="P31" s="258"/>
      <c r="W31" s="257">
        <f>ROUND(BB54, 2)</f>
        <v>0</v>
      </c>
      <c r="X31" s="258"/>
      <c r="Y31" s="258"/>
      <c r="Z31" s="258"/>
      <c r="AA31" s="258"/>
      <c r="AB31" s="258"/>
      <c r="AC31" s="258"/>
      <c r="AD31" s="258"/>
      <c r="AE31" s="258"/>
      <c r="AK31" s="257">
        <v>0</v>
      </c>
      <c r="AL31" s="258"/>
      <c r="AM31" s="258"/>
      <c r="AN31" s="258"/>
      <c r="AO31" s="258"/>
      <c r="AR31" s="34"/>
      <c r="BE31" s="247"/>
    </row>
    <row r="32" spans="2:71" s="2" customFormat="1" ht="14.4" hidden="1" customHeight="1">
      <c r="B32" s="34"/>
      <c r="F32" s="25" t="s">
        <v>51</v>
      </c>
      <c r="L32" s="259">
        <v>0.15</v>
      </c>
      <c r="M32" s="258"/>
      <c r="N32" s="258"/>
      <c r="O32" s="258"/>
      <c r="P32" s="258"/>
      <c r="W32" s="257">
        <f>ROUND(BC54, 2)</f>
        <v>0</v>
      </c>
      <c r="X32" s="258"/>
      <c r="Y32" s="258"/>
      <c r="Z32" s="258"/>
      <c r="AA32" s="258"/>
      <c r="AB32" s="258"/>
      <c r="AC32" s="258"/>
      <c r="AD32" s="258"/>
      <c r="AE32" s="258"/>
      <c r="AK32" s="257">
        <v>0</v>
      </c>
      <c r="AL32" s="258"/>
      <c r="AM32" s="258"/>
      <c r="AN32" s="258"/>
      <c r="AO32" s="258"/>
      <c r="AR32" s="34"/>
      <c r="BE32" s="247"/>
    </row>
    <row r="33" spans="2:44" s="2" customFormat="1" ht="14.4" hidden="1" customHeight="1">
      <c r="B33" s="34"/>
      <c r="F33" s="25" t="s">
        <v>52</v>
      </c>
      <c r="L33" s="259">
        <v>0</v>
      </c>
      <c r="M33" s="258"/>
      <c r="N33" s="258"/>
      <c r="O33" s="258"/>
      <c r="P33" s="258"/>
      <c r="W33" s="257">
        <f>ROUND(BD54, 2)</f>
        <v>0</v>
      </c>
      <c r="X33" s="258"/>
      <c r="Y33" s="258"/>
      <c r="Z33" s="258"/>
      <c r="AA33" s="258"/>
      <c r="AB33" s="258"/>
      <c r="AC33" s="258"/>
      <c r="AD33" s="258"/>
      <c r="AE33" s="258"/>
      <c r="AK33" s="257">
        <v>0</v>
      </c>
      <c r="AL33" s="258"/>
      <c r="AM33" s="258"/>
      <c r="AN33" s="258"/>
      <c r="AO33" s="258"/>
      <c r="AR33" s="34"/>
    </row>
    <row r="34" spans="2:44" s="1" customFormat="1" ht="7" customHeight="1">
      <c r="B34" s="30"/>
      <c r="AR34" s="30"/>
    </row>
    <row r="35" spans="2:44" s="1" customFormat="1" ht="25.9" customHeight="1">
      <c r="B35" s="30"/>
      <c r="C35" s="35"/>
      <c r="D35" s="36" t="s">
        <v>53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54</v>
      </c>
      <c r="U35" s="37"/>
      <c r="V35" s="37"/>
      <c r="W35" s="37"/>
      <c r="X35" s="260" t="s">
        <v>55</v>
      </c>
      <c r="Y35" s="261"/>
      <c r="Z35" s="261"/>
      <c r="AA35" s="261"/>
      <c r="AB35" s="261"/>
      <c r="AC35" s="37"/>
      <c r="AD35" s="37"/>
      <c r="AE35" s="37"/>
      <c r="AF35" s="37"/>
      <c r="AG35" s="37"/>
      <c r="AH35" s="37"/>
      <c r="AI35" s="37"/>
      <c r="AJ35" s="37"/>
      <c r="AK35" s="262">
        <f>SUM(AK26:AK33)</f>
        <v>0</v>
      </c>
      <c r="AL35" s="261"/>
      <c r="AM35" s="261"/>
      <c r="AN35" s="261"/>
      <c r="AO35" s="263"/>
      <c r="AP35" s="35"/>
      <c r="AQ35" s="35"/>
      <c r="AR35" s="30"/>
    </row>
    <row r="36" spans="2:44" s="1" customFormat="1" ht="7" customHeight="1">
      <c r="B36" s="30"/>
      <c r="AR36" s="30"/>
    </row>
    <row r="37" spans="2:44" s="1" customFormat="1" ht="7" customHeight="1"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30"/>
    </row>
    <row r="41" spans="2:44" s="1" customFormat="1" ht="7" customHeight="1">
      <c r="B41" s="41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30"/>
    </row>
    <row r="42" spans="2:44" s="1" customFormat="1" ht="25" customHeight="1">
      <c r="B42" s="30"/>
      <c r="C42" s="19" t="s">
        <v>56</v>
      </c>
      <c r="AR42" s="30"/>
    </row>
    <row r="43" spans="2:44" s="1" customFormat="1" ht="7" customHeight="1">
      <c r="B43" s="30"/>
      <c r="AR43" s="30"/>
    </row>
    <row r="44" spans="2:44" s="3" customFormat="1" ht="12" customHeight="1">
      <c r="B44" s="43"/>
      <c r="C44" s="25" t="s">
        <v>14</v>
      </c>
      <c r="AR44" s="43"/>
    </row>
    <row r="45" spans="2:44" s="4" customFormat="1" ht="37" customHeight="1">
      <c r="B45" s="44"/>
      <c r="C45" s="45" t="s">
        <v>16</v>
      </c>
      <c r="L45" s="264" t="str">
        <f>K6</f>
        <v>Rekonstrukce chodníku v ul.Hřbitovní v Libčicích nad Vltavou</v>
      </c>
      <c r="M45" s="265"/>
      <c r="N45" s="265"/>
      <c r="O45" s="265"/>
      <c r="P45" s="265"/>
      <c r="Q45" s="265"/>
      <c r="R45" s="265"/>
      <c r="S45" s="265"/>
      <c r="T45" s="265"/>
      <c r="U45" s="265"/>
      <c r="V45" s="265"/>
      <c r="W45" s="265"/>
      <c r="X45" s="265"/>
      <c r="Y45" s="265"/>
      <c r="Z45" s="265"/>
      <c r="AA45" s="265"/>
      <c r="AB45" s="265"/>
      <c r="AC45" s="265"/>
      <c r="AD45" s="265"/>
      <c r="AE45" s="265"/>
      <c r="AF45" s="265"/>
      <c r="AG45" s="265"/>
      <c r="AH45" s="265"/>
      <c r="AI45" s="265"/>
      <c r="AJ45" s="265"/>
      <c r="AK45" s="265"/>
      <c r="AL45" s="265"/>
      <c r="AM45" s="265"/>
      <c r="AN45" s="265"/>
      <c r="AO45" s="265"/>
      <c r="AR45" s="44"/>
    </row>
    <row r="46" spans="2:44" s="1" customFormat="1" ht="7" customHeight="1">
      <c r="B46" s="30"/>
      <c r="AR46" s="30"/>
    </row>
    <row r="47" spans="2:44" s="1" customFormat="1" ht="12" customHeight="1">
      <c r="B47" s="30"/>
      <c r="C47" s="25" t="s">
        <v>22</v>
      </c>
      <c r="L47" s="46" t="str">
        <f>IF(K8="","",K8)</f>
        <v>k.ú. Libčice nad Vltavou (681 831)</v>
      </c>
      <c r="AI47" s="25" t="s">
        <v>24</v>
      </c>
      <c r="AM47" s="266" t="str">
        <f>IF(AN8= "","",AN8)</f>
        <v>16. 5. 2024</v>
      </c>
      <c r="AN47" s="266"/>
      <c r="AR47" s="30"/>
    </row>
    <row r="48" spans="2:44" s="1" customFormat="1" ht="7" customHeight="1">
      <c r="B48" s="30"/>
      <c r="AR48" s="30"/>
    </row>
    <row r="49" spans="1:91" s="1" customFormat="1" ht="25.65" customHeight="1">
      <c r="B49" s="30"/>
      <c r="C49" s="25" t="s">
        <v>28</v>
      </c>
      <c r="L49" s="3" t="str">
        <f>IF(E11= "","",E11)</f>
        <v>Libčice n.Vlt., nám.Svobody 90, 25266 Libčice n.V.</v>
      </c>
      <c r="AI49" s="25" t="s">
        <v>35</v>
      </c>
      <c r="AM49" s="267" t="str">
        <f>IF(E17="","",E17)</f>
        <v>BBH Servis s.r.o.,Zlešická 1806/6, 14800 Praha 11</v>
      </c>
      <c r="AN49" s="268"/>
      <c r="AO49" s="268"/>
      <c r="AP49" s="268"/>
      <c r="AR49" s="30"/>
      <c r="AS49" s="269" t="s">
        <v>57</v>
      </c>
      <c r="AT49" s="270"/>
      <c r="AU49" s="48"/>
      <c r="AV49" s="48"/>
      <c r="AW49" s="48"/>
      <c r="AX49" s="48"/>
      <c r="AY49" s="48"/>
      <c r="AZ49" s="48"/>
      <c r="BA49" s="48"/>
      <c r="BB49" s="48"/>
      <c r="BC49" s="48"/>
      <c r="BD49" s="49"/>
    </row>
    <row r="50" spans="1:91" s="1" customFormat="1" ht="25.65" customHeight="1">
      <c r="B50" s="30"/>
      <c r="C50" s="25" t="s">
        <v>33</v>
      </c>
      <c r="L50" s="3" t="str">
        <f>IF(E14= "Vyplň údaj","",E14)</f>
        <v/>
      </c>
      <c r="AI50" s="25" t="s">
        <v>39</v>
      </c>
      <c r="AM50" s="267" t="str">
        <f>IF(E20="","",E20)</f>
        <v>Ing.J.Hora, Ing.T.Holenda, Ing.J.Křepinský</v>
      </c>
      <c r="AN50" s="268"/>
      <c r="AO50" s="268"/>
      <c r="AP50" s="268"/>
      <c r="AR50" s="30"/>
      <c r="AS50" s="271"/>
      <c r="AT50" s="272"/>
      <c r="BD50" s="51"/>
    </row>
    <row r="51" spans="1:91" s="1" customFormat="1" ht="10.75" customHeight="1">
      <c r="B51" s="30"/>
      <c r="AR51" s="30"/>
      <c r="AS51" s="271"/>
      <c r="AT51" s="272"/>
      <c r="BD51" s="51"/>
    </row>
    <row r="52" spans="1:91" s="1" customFormat="1" ht="29.25" customHeight="1">
      <c r="B52" s="30"/>
      <c r="C52" s="273" t="s">
        <v>58</v>
      </c>
      <c r="D52" s="274"/>
      <c r="E52" s="274"/>
      <c r="F52" s="274"/>
      <c r="G52" s="274"/>
      <c r="H52" s="52"/>
      <c r="I52" s="275" t="s">
        <v>59</v>
      </c>
      <c r="J52" s="274"/>
      <c r="K52" s="274"/>
      <c r="L52" s="274"/>
      <c r="M52" s="274"/>
      <c r="N52" s="274"/>
      <c r="O52" s="274"/>
      <c r="P52" s="274"/>
      <c r="Q52" s="274"/>
      <c r="R52" s="274"/>
      <c r="S52" s="274"/>
      <c r="T52" s="274"/>
      <c r="U52" s="274"/>
      <c r="V52" s="274"/>
      <c r="W52" s="274"/>
      <c r="X52" s="274"/>
      <c r="Y52" s="274"/>
      <c r="Z52" s="274"/>
      <c r="AA52" s="274"/>
      <c r="AB52" s="274"/>
      <c r="AC52" s="274"/>
      <c r="AD52" s="274"/>
      <c r="AE52" s="274"/>
      <c r="AF52" s="274"/>
      <c r="AG52" s="276" t="s">
        <v>60</v>
      </c>
      <c r="AH52" s="274"/>
      <c r="AI52" s="274"/>
      <c r="AJ52" s="274"/>
      <c r="AK52" s="274"/>
      <c r="AL52" s="274"/>
      <c r="AM52" s="274"/>
      <c r="AN52" s="275" t="s">
        <v>61</v>
      </c>
      <c r="AO52" s="274"/>
      <c r="AP52" s="274"/>
      <c r="AQ52" s="53" t="s">
        <v>62</v>
      </c>
      <c r="AR52" s="30"/>
      <c r="AS52" s="54" t="s">
        <v>63</v>
      </c>
      <c r="AT52" s="55" t="s">
        <v>64</v>
      </c>
      <c r="AU52" s="55" t="s">
        <v>65</v>
      </c>
      <c r="AV52" s="55" t="s">
        <v>66</v>
      </c>
      <c r="AW52" s="55" t="s">
        <v>67</v>
      </c>
      <c r="AX52" s="55" t="s">
        <v>68</v>
      </c>
      <c r="AY52" s="55" t="s">
        <v>69</v>
      </c>
      <c r="AZ52" s="55" t="s">
        <v>70</v>
      </c>
      <c r="BA52" s="55" t="s">
        <v>71</v>
      </c>
      <c r="BB52" s="55" t="s">
        <v>72</v>
      </c>
      <c r="BC52" s="55" t="s">
        <v>73</v>
      </c>
      <c r="BD52" s="56" t="s">
        <v>74</v>
      </c>
    </row>
    <row r="53" spans="1:91" s="1" customFormat="1" ht="10.75" customHeight="1">
      <c r="B53" s="30"/>
      <c r="AR53" s="30"/>
      <c r="AS53" s="57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9"/>
    </row>
    <row r="54" spans="1:91" s="5" customFormat="1" ht="32.4" customHeight="1">
      <c r="B54" s="58"/>
      <c r="C54" s="59" t="s">
        <v>75</v>
      </c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280">
        <f>ROUND(AG55,2)</f>
        <v>0</v>
      </c>
      <c r="AH54" s="280"/>
      <c r="AI54" s="280"/>
      <c r="AJ54" s="280"/>
      <c r="AK54" s="280"/>
      <c r="AL54" s="280"/>
      <c r="AM54" s="280"/>
      <c r="AN54" s="281">
        <f>SUM(AG54,AT54)</f>
        <v>0</v>
      </c>
      <c r="AO54" s="281"/>
      <c r="AP54" s="281"/>
      <c r="AQ54" s="62" t="s">
        <v>3</v>
      </c>
      <c r="AR54" s="58"/>
      <c r="AS54" s="63">
        <f>ROUND(AS55,2)</f>
        <v>0</v>
      </c>
      <c r="AT54" s="64">
        <f>ROUND(SUM(AV54:AW54),2)</f>
        <v>0</v>
      </c>
      <c r="AU54" s="65">
        <f>ROUND(AU55,5)</f>
        <v>0</v>
      </c>
      <c r="AV54" s="64">
        <f>ROUND(AZ54*L29,2)</f>
        <v>0</v>
      </c>
      <c r="AW54" s="64">
        <f>ROUND(BA54*L30,2)</f>
        <v>0</v>
      </c>
      <c r="AX54" s="64">
        <f>ROUND(BB54*L29,2)</f>
        <v>0</v>
      </c>
      <c r="AY54" s="64">
        <f>ROUND(BC54*L30,2)</f>
        <v>0</v>
      </c>
      <c r="AZ54" s="64">
        <f>ROUND(AZ55,2)</f>
        <v>0</v>
      </c>
      <c r="BA54" s="64">
        <f>ROUND(BA55,2)</f>
        <v>0</v>
      </c>
      <c r="BB54" s="64">
        <f>ROUND(BB55,2)</f>
        <v>0</v>
      </c>
      <c r="BC54" s="64">
        <f>ROUND(BC55,2)</f>
        <v>0</v>
      </c>
      <c r="BD54" s="66">
        <f>ROUND(BD55,2)</f>
        <v>0</v>
      </c>
      <c r="BS54" s="67" t="s">
        <v>76</v>
      </c>
      <c r="BT54" s="67" t="s">
        <v>77</v>
      </c>
      <c r="BU54" s="68" t="s">
        <v>78</v>
      </c>
      <c r="BV54" s="67" t="s">
        <v>79</v>
      </c>
      <c r="BW54" s="67" t="s">
        <v>5</v>
      </c>
      <c r="BX54" s="67" t="s">
        <v>80</v>
      </c>
      <c r="CL54" s="67" t="s">
        <v>3</v>
      </c>
    </row>
    <row r="55" spans="1:91" s="6" customFormat="1" ht="16.5" customHeight="1">
      <c r="A55" s="69" t="s">
        <v>81</v>
      </c>
      <c r="B55" s="70"/>
      <c r="C55" s="71"/>
      <c r="D55" s="279" t="s">
        <v>82</v>
      </c>
      <c r="E55" s="279"/>
      <c r="F55" s="279"/>
      <c r="G55" s="279"/>
      <c r="H55" s="279"/>
      <c r="I55" s="72"/>
      <c r="J55" s="279" t="s">
        <v>83</v>
      </c>
      <c r="K55" s="279"/>
      <c r="L55" s="279"/>
      <c r="M55" s="279"/>
      <c r="N55" s="279"/>
      <c r="O55" s="279"/>
      <c r="P55" s="279"/>
      <c r="Q55" s="279"/>
      <c r="R55" s="279"/>
      <c r="S55" s="279"/>
      <c r="T55" s="279"/>
      <c r="U55" s="279"/>
      <c r="V55" s="279"/>
      <c r="W55" s="279"/>
      <c r="X55" s="279"/>
      <c r="Y55" s="279"/>
      <c r="Z55" s="279"/>
      <c r="AA55" s="279"/>
      <c r="AB55" s="279"/>
      <c r="AC55" s="279"/>
      <c r="AD55" s="279"/>
      <c r="AE55" s="279"/>
      <c r="AF55" s="279"/>
      <c r="AG55" s="277">
        <f>'SO - Komunikace'!J30</f>
        <v>0</v>
      </c>
      <c r="AH55" s="278"/>
      <c r="AI55" s="278"/>
      <c r="AJ55" s="278"/>
      <c r="AK55" s="278"/>
      <c r="AL55" s="278"/>
      <c r="AM55" s="278"/>
      <c r="AN55" s="277">
        <f>SUM(AG55,AT55)</f>
        <v>0</v>
      </c>
      <c r="AO55" s="278"/>
      <c r="AP55" s="278"/>
      <c r="AQ55" s="73" t="s">
        <v>84</v>
      </c>
      <c r="AR55" s="70"/>
      <c r="AS55" s="74">
        <v>0</v>
      </c>
      <c r="AT55" s="75">
        <f>ROUND(SUM(AV55:AW55),2)</f>
        <v>0</v>
      </c>
      <c r="AU55" s="76">
        <f>'SO - Komunikace'!P90</f>
        <v>0</v>
      </c>
      <c r="AV55" s="75">
        <f>'SO - Komunikace'!J33</f>
        <v>0</v>
      </c>
      <c r="AW55" s="75">
        <f>'SO - Komunikace'!J34</f>
        <v>0</v>
      </c>
      <c r="AX55" s="75">
        <f>'SO - Komunikace'!J35</f>
        <v>0</v>
      </c>
      <c r="AY55" s="75">
        <f>'SO - Komunikace'!J36</f>
        <v>0</v>
      </c>
      <c r="AZ55" s="75">
        <f>'SO - Komunikace'!F33</f>
        <v>0</v>
      </c>
      <c r="BA55" s="75">
        <f>'SO - Komunikace'!F34</f>
        <v>0</v>
      </c>
      <c r="BB55" s="75">
        <f>'SO - Komunikace'!F35</f>
        <v>0</v>
      </c>
      <c r="BC55" s="75">
        <f>'SO - Komunikace'!F36</f>
        <v>0</v>
      </c>
      <c r="BD55" s="77">
        <f>'SO - Komunikace'!F37</f>
        <v>0</v>
      </c>
      <c r="BT55" s="78" t="s">
        <v>21</v>
      </c>
      <c r="BV55" s="78" t="s">
        <v>79</v>
      </c>
      <c r="BW55" s="78" t="s">
        <v>85</v>
      </c>
      <c r="BX55" s="78" t="s">
        <v>5</v>
      </c>
      <c r="CL55" s="78" t="s">
        <v>3</v>
      </c>
      <c r="CM55" s="78" t="s">
        <v>86</v>
      </c>
    </row>
    <row r="56" spans="1:91" s="1" customFormat="1" ht="30" customHeight="1">
      <c r="B56" s="30"/>
      <c r="AR56" s="30"/>
    </row>
    <row r="57" spans="1:91" s="1" customFormat="1" ht="7" customHeight="1">
      <c r="B57" s="39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30"/>
    </row>
  </sheetData>
  <mergeCells count="42">
    <mergeCell ref="AR2:BE2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SO - Komunikace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M255"/>
  <sheetViews>
    <sheetView showGridLines="0" zoomScaleNormal="100" zoomScaleSheetLayoutView="95" workbookViewId="0">
      <selection activeCell="E2" sqref="E2"/>
    </sheetView>
  </sheetViews>
  <sheetFormatPr defaultRowHeight="14.5"/>
  <cols>
    <col min="1" max="1" width="8.33203125" customWidth="1"/>
    <col min="2" max="2" width="1.21875" customWidth="1"/>
    <col min="3" max="3" width="4.109375" customWidth="1"/>
    <col min="4" max="4" width="4.33203125" customWidth="1"/>
    <col min="5" max="5" width="17.109375" customWidth="1"/>
    <col min="6" max="6" width="100.77734375" customWidth="1"/>
    <col min="7" max="7" width="7.44140625" customWidth="1"/>
    <col min="8" max="8" width="14" customWidth="1"/>
    <col min="9" max="9" width="15.77734375" customWidth="1"/>
    <col min="10" max="11" width="22.33203125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>
      <c r="L2" s="282" t="s">
        <v>6</v>
      </c>
      <c r="M2" s="249"/>
      <c r="N2" s="249"/>
      <c r="O2" s="249"/>
      <c r="P2" s="249"/>
      <c r="Q2" s="249"/>
      <c r="R2" s="249"/>
      <c r="S2" s="249"/>
      <c r="T2" s="249"/>
      <c r="U2" s="249"/>
      <c r="V2" s="249"/>
      <c r="AT2" s="15" t="s">
        <v>85</v>
      </c>
    </row>
    <row r="3" spans="2:46" ht="7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86</v>
      </c>
    </row>
    <row r="4" spans="2:46" ht="25" customHeight="1">
      <c r="B4" s="18"/>
      <c r="D4" s="19" t="s">
        <v>87</v>
      </c>
      <c r="L4" s="18"/>
      <c r="M4" s="79" t="s">
        <v>11</v>
      </c>
      <c r="AT4" s="15" t="s">
        <v>4</v>
      </c>
    </row>
    <row r="5" spans="2:46" ht="7" customHeight="1">
      <c r="B5" s="18"/>
      <c r="L5" s="18"/>
    </row>
    <row r="6" spans="2:46" ht="12" customHeight="1">
      <c r="B6" s="18"/>
      <c r="D6" s="25" t="s">
        <v>16</v>
      </c>
      <c r="L6" s="18"/>
    </row>
    <row r="7" spans="2:46" ht="16.5" customHeight="1">
      <c r="B7" s="18"/>
      <c r="E7" s="283" t="str">
        <f>'Rekapitulace stavby'!K6</f>
        <v>Rekonstrukce chodníku v ul.Hřbitovní v Libčicích nad Vltavou</v>
      </c>
      <c r="F7" s="284"/>
      <c r="G7" s="284"/>
      <c r="H7" s="284"/>
      <c r="L7" s="18"/>
    </row>
    <row r="8" spans="2:46" s="1" customFormat="1" ht="12" customHeight="1">
      <c r="B8" s="30"/>
      <c r="D8" s="25" t="s">
        <v>88</v>
      </c>
      <c r="L8" s="30"/>
    </row>
    <row r="9" spans="2:46" s="1" customFormat="1" ht="16.5" customHeight="1">
      <c r="B9" s="30"/>
      <c r="E9" s="264" t="s">
        <v>89</v>
      </c>
      <c r="F9" s="285"/>
      <c r="G9" s="285"/>
      <c r="H9" s="285"/>
      <c r="L9" s="30"/>
    </row>
    <row r="10" spans="2:46" s="1" customFormat="1" ht="10">
      <c r="B10" s="30"/>
      <c r="L10" s="30"/>
    </row>
    <row r="11" spans="2:46" s="1" customFormat="1" ht="12" customHeight="1">
      <c r="B11" s="30"/>
      <c r="D11" s="25" t="s">
        <v>19</v>
      </c>
      <c r="F11" s="23" t="s">
        <v>3</v>
      </c>
      <c r="I11" s="25" t="s">
        <v>20</v>
      </c>
      <c r="J11" s="23" t="s">
        <v>3</v>
      </c>
      <c r="L11" s="30"/>
    </row>
    <row r="12" spans="2:46" s="1" customFormat="1" ht="12" customHeight="1">
      <c r="B12" s="30"/>
      <c r="D12" s="25" t="s">
        <v>22</v>
      </c>
      <c r="F12" s="23" t="s">
        <v>23</v>
      </c>
      <c r="I12" s="25" t="s">
        <v>24</v>
      </c>
      <c r="J12" s="47" t="str">
        <f>'Rekapitulace stavby'!AN8</f>
        <v>16. 5. 2024</v>
      </c>
      <c r="L12" s="30"/>
    </row>
    <row r="13" spans="2:46" s="1" customFormat="1" ht="10.75" customHeight="1">
      <c r="B13" s="30"/>
      <c r="L13" s="30"/>
    </row>
    <row r="14" spans="2:46" s="1" customFormat="1" ht="12" customHeight="1">
      <c r="B14" s="30"/>
      <c r="D14" s="25" t="s">
        <v>28</v>
      </c>
      <c r="I14" s="25" t="s">
        <v>29</v>
      </c>
      <c r="J14" s="23" t="s">
        <v>30</v>
      </c>
      <c r="L14" s="30"/>
    </row>
    <row r="15" spans="2:46" s="1" customFormat="1" ht="18" customHeight="1">
      <c r="B15" s="30"/>
      <c r="E15" s="23" t="s">
        <v>31</v>
      </c>
      <c r="I15" s="25" t="s">
        <v>32</v>
      </c>
      <c r="J15" s="23" t="s">
        <v>3</v>
      </c>
      <c r="L15" s="30"/>
    </row>
    <row r="16" spans="2:46" s="1" customFormat="1" ht="7" customHeight="1">
      <c r="B16" s="30"/>
      <c r="L16" s="30"/>
    </row>
    <row r="17" spans="2:12" s="1" customFormat="1" ht="12" customHeight="1">
      <c r="B17" s="30"/>
      <c r="D17" s="25" t="s">
        <v>33</v>
      </c>
      <c r="I17" s="25" t="s">
        <v>29</v>
      </c>
      <c r="J17" s="26" t="str">
        <f>'Rekapitulace stavby'!AN13</f>
        <v>Vyplň údaj</v>
      </c>
      <c r="L17" s="30"/>
    </row>
    <row r="18" spans="2:12" s="1" customFormat="1" ht="18" customHeight="1">
      <c r="B18" s="30"/>
      <c r="E18" s="286" t="str">
        <f>'Rekapitulace stavby'!E14</f>
        <v>Vyplň údaj</v>
      </c>
      <c r="F18" s="248"/>
      <c r="G18" s="248"/>
      <c r="H18" s="248"/>
      <c r="I18" s="25" t="s">
        <v>32</v>
      </c>
      <c r="J18" s="26" t="str">
        <f>'Rekapitulace stavby'!AN14</f>
        <v>Vyplň údaj</v>
      </c>
      <c r="L18" s="30"/>
    </row>
    <row r="19" spans="2:12" s="1" customFormat="1" ht="7" customHeight="1">
      <c r="B19" s="30"/>
      <c r="L19" s="30"/>
    </row>
    <row r="20" spans="2:12" s="1" customFormat="1" ht="12" customHeight="1">
      <c r="B20" s="30"/>
      <c r="D20" s="25" t="s">
        <v>35</v>
      </c>
      <c r="I20" s="25" t="s">
        <v>29</v>
      </c>
      <c r="J20" s="23" t="s">
        <v>36</v>
      </c>
      <c r="L20" s="30"/>
    </row>
    <row r="21" spans="2:12" s="1" customFormat="1" ht="18" customHeight="1">
      <c r="B21" s="30"/>
      <c r="E21" s="23" t="s">
        <v>37</v>
      </c>
      <c r="I21" s="25" t="s">
        <v>32</v>
      </c>
      <c r="J21" s="23" t="s">
        <v>3</v>
      </c>
      <c r="L21" s="30"/>
    </row>
    <row r="22" spans="2:12" s="1" customFormat="1" ht="7" customHeight="1">
      <c r="B22" s="30"/>
      <c r="L22" s="30"/>
    </row>
    <row r="23" spans="2:12" s="1" customFormat="1" ht="12" customHeight="1">
      <c r="B23" s="30"/>
      <c r="D23" s="25" t="s">
        <v>39</v>
      </c>
      <c r="I23" s="25" t="s">
        <v>29</v>
      </c>
      <c r="J23" s="23" t="s">
        <v>36</v>
      </c>
      <c r="L23" s="30"/>
    </row>
    <row r="24" spans="2:12" s="1" customFormat="1" ht="18" customHeight="1">
      <c r="B24" s="30"/>
      <c r="E24" s="23" t="s">
        <v>40</v>
      </c>
      <c r="I24" s="25" t="s">
        <v>32</v>
      </c>
      <c r="J24" s="23" t="s">
        <v>3</v>
      </c>
      <c r="L24" s="30"/>
    </row>
    <row r="25" spans="2:12" s="1" customFormat="1" ht="7" customHeight="1">
      <c r="B25" s="30"/>
      <c r="L25" s="30"/>
    </row>
    <row r="26" spans="2:12" s="1" customFormat="1" ht="12" customHeight="1">
      <c r="B26" s="30"/>
      <c r="D26" s="25" t="s">
        <v>41</v>
      </c>
      <c r="L26" s="30"/>
    </row>
    <row r="27" spans="2:12" s="7" customFormat="1" ht="71" customHeight="1">
      <c r="B27" s="80"/>
      <c r="E27" s="253" t="s">
        <v>90</v>
      </c>
      <c r="F27" s="253"/>
      <c r="G27" s="253"/>
      <c r="H27" s="253"/>
      <c r="L27" s="80"/>
    </row>
    <row r="28" spans="2:12" s="1" customFormat="1" ht="7" customHeight="1">
      <c r="B28" s="30"/>
      <c r="L28" s="30"/>
    </row>
    <row r="29" spans="2:12" s="1" customFormat="1" ht="7" customHeight="1">
      <c r="B29" s="30"/>
      <c r="D29" s="48"/>
      <c r="E29" s="48"/>
      <c r="F29" s="48"/>
      <c r="G29" s="48"/>
      <c r="H29" s="48"/>
      <c r="I29" s="48"/>
      <c r="J29" s="48"/>
      <c r="K29" s="48"/>
      <c r="L29" s="30"/>
    </row>
    <row r="30" spans="2:12" s="1" customFormat="1" ht="25.4" customHeight="1">
      <c r="B30" s="30"/>
      <c r="D30" s="81" t="s">
        <v>43</v>
      </c>
      <c r="J30" s="61">
        <f>ROUND(J90, 2)</f>
        <v>0</v>
      </c>
      <c r="L30" s="30"/>
    </row>
    <row r="31" spans="2:12" s="1" customFormat="1" ht="7" customHeight="1">
      <c r="B31" s="30"/>
      <c r="D31" s="48"/>
      <c r="E31" s="48"/>
      <c r="F31" s="48"/>
      <c r="G31" s="48"/>
      <c r="H31" s="48"/>
      <c r="I31" s="48"/>
      <c r="J31" s="48"/>
      <c r="K31" s="48"/>
      <c r="L31" s="30"/>
    </row>
    <row r="32" spans="2:12" s="1" customFormat="1" ht="14.4" customHeight="1">
      <c r="B32" s="30"/>
      <c r="F32" s="33" t="s">
        <v>45</v>
      </c>
      <c r="I32" s="33" t="s">
        <v>44</v>
      </c>
      <c r="J32" s="33" t="s">
        <v>46</v>
      </c>
      <c r="L32" s="30"/>
    </row>
    <row r="33" spans="2:12" s="1" customFormat="1" ht="14.4" customHeight="1">
      <c r="B33" s="30"/>
      <c r="D33" s="50" t="s">
        <v>47</v>
      </c>
      <c r="E33" s="25" t="s">
        <v>48</v>
      </c>
      <c r="F33" s="82">
        <f>ROUND((SUM(BE90:BE254)),  2)</f>
        <v>0</v>
      </c>
      <c r="I33" s="83">
        <v>0.21</v>
      </c>
      <c r="J33" s="82">
        <f>ROUND(((SUM(BE90:BE254))*I33),  2)</f>
        <v>0</v>
      </c>
      <c r="L33" s="30"/>
    </row>
    <row r="34" spans="2:12" s="1" customFormat="1" ht="14.4" customHeight="1">
      <c r="B34" s="30"/>
      <c r="E34" s="25" t="s">
        <v>49</v>
      </c>
      <c r="F34" s="82">
        <f>ROUND((SUM(BF90:BF254)),  2)</f>
        <v>0</v>
      </c>
      <c r="I34" s="83">
        <v>0.15</v>
      </c>
      <c r="J34" s="82">
        <f>ROUND(((SUM(BF90:BF254))*I34),  2)</f>
        <v>0</v>
      </c>
      <c r="L34" s="30"/>
    </row>
    <row r="35" spans="2:12" s="1" customFormat="1" ht="14.4" hidden="1" customHeight="1">
      <c r="B35" s="30"/>
      <c r="E35" s="25" t="s">
        <v>50</v>
      </c>
      <c r="F35" s="82">
        <f>ROUND((SUM(BG90:BG254)),  2)</f>
        <v>0</v>
      </c>
      <c r="I35" s="83">
        <v>0.21</v>
      </c>
      <c r="J35" s="82">
        <f>0</f>
        <v>0</v>
      </c>
      <c r="L35" s="30"/>
    </row>
    <row r="36" spans="2:12" s="1" customFormat="1" ht="14.4" hidden="1" customHeight="1">
      <c r="B36" s="30"/>
      <c r="E36" s="25" t="s">
        <v>51</v>
      </c>
      <c r="F36" s="82">
        <f>ROUND((SUM(BH90:BH254)),  2)</f>
        <v>0</v>
      </c>
      <c r="I36" s="83">
        <v>0.15</v>
      </c>
      <c r="J36" s="82">
        <f>0</f>
        <v>0</v>
      </c>
      <c r="L36" s="30"/>
    </row>
    <row r="37" spans="2:12" s="1" customFormat="1" ht="14.4" hidden="1" customHeight="1">
      <c r="B37" s="30"/>
      <c r="E37" s="25" t="s">
        <v>52</v>
      </c>
      <c r="F37" s="82">
        <f>ROUND((SUM(BI90:BI254)),  2)</f>
        <v>0</v>
      </c>
      <c r="I37" s="83">
        <v>0</v>
      </c>
      <c r="J37" s="82">
        <f>0</f>
        <v>0</v>
      </c>
      <c r="L37" s="30"/>
    </row>
    <row r="38" spans="2:12" s="1" customFormat="1" ht="7" customHeight="1">
      <c r="B38" s="30"/>
      <c r="L38" s="30"/>
    </row>
    <row r="39" spans="2:12" s="1" customFormat="1" ht="25.4" customHeight="1">
      <c r="B39" s="30"/>
      <c r="C39" s="84"/>
      <c r="D39" s="85" t="s">
        <v>53</v>
      </c>
      <c r="E39" s="52"/>
      <c r="F39" s="52"/>
      <c r="G39" s="86" t="s">
        <v>54</v>
      </c>
      <c r="H39" s="87" t="s">
        <v>55</v>
      </c>
      <c r="I39" s="52"/>
      <c r="J39" s="88">
        <f>SUM(J30:J37)</f>
        <v>0</v>
      </c>
      <c r="K39" s="89"/>
      <c r="L39" s="30"/>
    </row>
    <row r="40" spans="2:12" s="1" customFormat="1" ht="14.4" customHeight="1"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30"/>
    </row>
    <row r="44" spans="2:12" s="1" customFormat="1" ht="7" customHeight="1"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30"/>
    </row>
    <row r="45" spans="2:12" s="1" customFormat="1" ht="25" customHeight="1">
      <c r="B45" s="30"/>
      <c r="C45" s="19" t="s">
        <v>91</v>
      </c>
      <c r="L45" s="30"/>
    </row>
    <row r="46" spans="2:12" s="1" customFormat="1" ht="7" customHeight="1">
      <c r="B46" s="30"/>
      <c r="L46" s="30"/>
    </row>
    <row r="47" spans="2:12" s="1" customFormat="1" ht="12" customHeight="1">
      <c r="B47" s="30"/>
      <c r="C47" s="25" t="s">
        <v>16</v>
      </c>
      <c r="L47" s="30"/>
    </row>
    <row r="48" spans="2:12" s="1" customFormat="1" ht="16.5" customHeight="1">
      <c r="B48" s="30"/>
      <c r="E48" s="283" t="str">
        <f>E7</f>
        <v>Rekonstrukce chodníku v ul.Hřbitovní v Libčicích nad Vltavou</v>
      </c>
      <c r="F48" s="284"/>
      <c r="G48" s="284"/>
      <c r="H48" s="284"/>
      <c r="L48" s="30"/>
    </row>
    <row r="49" spans="2:47" s="1" customFormat="1" ht="12" customHeight="1">
      <c r="B49" s="30"/>
      <c r="C49" s="25" t="s">
        <v>88</v>
      </c>
      <c r="L49" s="30"/>
    </row>
    <row r="50" spans="2:47" s="1" customFormat="1" ht="16.5" customHeight="1">
      <c r="B50" s="30"/>
      <c r="E50" s="264" t="str">
        <f>E9</f>
        <v>SO - Komunikace</v>
      </c>
      <c r="F50" s="285"/>
      <c r="G50" s="285"/>
      <c r="H50" s="285"/>
      <c r="L50" s="30"/>
    </row>
    <row r="51" spans="2:47" s="1" customFormat="1" ht="7" customHeight="1">
      <c r="B51" s="30"/>
      <c r="L51" s="30"/>
    </row>
    <row r="52" spans="2:47" s="1" customFormat="1" ht="12" customHeight="1">
      <c r="B52" s="30"/>
      <c r="C52" s="25" t="s">
        <v>22</v>
      </c>
      <c r="F52" s="23" t="str">
        <f>F12</f>
        <v>k.ú. Libčice nad Vltavou (681 831)</v>
      </c>
      <c r="I52" s="25" t="s">
        <v>24</v>
      </c>
      <c r="J52" s="47" t="str">
        <f>IF(J12="","",J12)</f>
        <v>16. 5. 2024</v>
      </c>
      <c r="L52" s="30"/>
    </row>
    <row r="53" spans="2:47" s="1" customFormat="1" ht="7" customHeight="1">
      <c r="B53" s="30"/>
      <c r="L53" s="30"/>
    </row>
    <row r="54" spans="2:47" s="1" customFormat="1" ht="40" customHeight="1">
      <c r="B54" s="30"/>
      <c r="C54" s="25" t="s">
        <v>28</v>
      </c>
      <c r="F54" s="23" t="str">
        <f>E15</f>
        <v>Libčice n.Vlt., nám.Svobody 90, 25266 Libčice n.V.</v>
      </c>
      <c r="I54" s="25" t="s">
        <v>35</v>
      </c>
      <c r="J54" s="28" t="str">
        <f>E21</f>
        <v>BBH Servis s.r.o.,Zlešická 1806/6, 14800 Praha 11</v>
      </c>
      <c r="L54" s="30"/>
    </row>
    <row r="55" spans="2:47" s="1" customFormat="1" ht="40" customHeight="1">
      <c r="B55" s="30"/>
      <c r="C55" s="25" t="s">
        <v>33</v>
      </c>
      <c r="F55" s="23" t="str">
        <f>IF(E18="","",E18)</f>
        <v>Vyplň údaj</v>
      </c>
      <c r="I55" s="25" t="s">
        <v>39</v>
      </c>
      <c r="J55" s="28" t="str">
        <f>E24</f>
        <v>Ing.J.Hora, Ing.T.Holenda, Ing.J.Křepinský</v>
      </c>
      <c r="L55" s="30"/>
    </row>
    <row r="56" spans="2:47" s="1" customFormat="1" ht="10.25" customHeight="1">
      <c r="B56" s="30"/>
      <c r="L56" s="30"/>
    </row>
    <row r="57" spans="2:47" s="1" customFormat="1" ht="29.25" customHeight="1">
      <c r="B57" s="30"/>
      <c r="C57" s="90" t="s">
        <v>92</v>
      </c>
      <c r="D57" s="84"/>
      <c r="E57" s="84"/>
      <c r="F57" s="84"/>
      <c r="G57" s="84"/>
      <c r="H57" s="84"/>
      <c r="I57" s="84"/>
      <c r="J57" s="91" t="s">
        <v>93</v>
      </c>
      <c r="K57" s="84"/>
      <c r="L57" s="30"/>
    </row>
    <row r="58" spans="2:47" s="1" customFormat="1" ht="10.25" customHeight="1">
      <c r="B58" s="30"/>
      <c r="L58" s="30"/>
    </row>
    <row r="59" spans="2:47" s="1" customFormat="1" ht="22.75" customHeight="1">
      <c r="B59" s="30"/>
      <c r="C59" s="92" t="s">
        <v>75</v>
      </c>
      <c r="J59" s="61">
        <f>J90</f>
        <v>0</v>
      </c>
      <c r="L59" s="30"/>
      <c r="AU59" s="15" t="s">
        <v>94</v>
      </c>
    </row>
    <row r="60" spans="2:47" s="8" customFormat="1" ht="25" customHeight="1">
      <c r="B60" s="93"/>
      <c r="D60" s="94" t="s">
        <v>95</v>
      </c>
      <c r="E60" s="95"/>
      <c r="F60" s="95"/>
      <c r="G60" s="95"/>
      <c r="H60" s="95"/>
      <c r="I60" s="95"/>
      <c r="J60" s="96">
        <f>J91</f>
        <v>0</v>
      </c>
      <c r="L60" s="93"/>
    </row>
    <row r="61" spans="2:47" s="9" customFormat="1" ht="19.899999999999999" customHeight="1">
      <c r="B61" s="97"/>
      <c r="D61" s="98" t="s">
        <v>96</v>
      </c>
      <c r="E61" s="99"/>
      <c r="F61" s="99"/>
      <c r="G61" s="99"/>
      <c r="H61" s="99"/>
      <c r="I61" s="99"/>
      <c r="J61" s="100">
        <f>J92</f>
        <v>0</v>
      </c>
      <c r="L61" s="97"/>
    </row>
    <row r="62" spans="2:47" s="9" customFormat="1" ht="19.899999999999999" customHeight="1">
      <c r="B62" s="97"/>
      <c r="D62" s="98" t="s">
        <v>97</v>
      </c>
      <c r="E62" s="99"/>
      <c r="F62" s="99"/>
      <c r="G62" s="99"/>
      <c r="H62" s="99"/>
      <c r="I62" s="99"/>
      <c r="J62" s="100">
        <f>J129</f>
        <v>0</v>
      </c>
      <c r="L62" s="97"/>
    </row>
    <row r="63" spans="2:47" s="9" customFormat="1" ht="19.899999999999999" customHeight="1">
      <c r="B63" s="97"/>
      <c r="D63" s="98" t="s">
        <v>98</v>
      </c>
      <c r="E63" s="99"/>
      <c r="F63" s="99"/>
      <c r="G63" s="99"/>
      <c r="H63" s="99"/>
      <c r="I63" s="99"/>
      <c r="J63" s="100">
        <f>J134</f>
        <v>0</v>
      </c>
      <c r="L63" s="97"/>
    </row>
    <row r="64" spans="2:47" s="9" customFormat="1" ht="19.899999999999999" customHeight="1">
      <c r="B64" s="97"/>
      <c r="D64" s="98" t="s">
        <v>99</v>
      </c>
      <c r="E64" s="99"/>
      <c r="F64" s="99"/>
      <c r="G64" s="99"/>
      <c r="H64" s="99"/>
      <c r="I64" s="99"/>
      <c r="J64" s="100">
        <f>J178</f>
        <v>0</v>
      </c>
      <c r="L64" s="97"/>
    </row>
    <row r="65" spans="2:12" s="9" customFormat="1" ht="19.899999999999999" customHeight="1">
      <c r="B65" s="97"/>
      <c r="D65" s="98" t="s">
        <v>100</v>
      </c>
      <c r="E65" s="99"/>
      <c r="F65" s="99"/>
      <c r="G65" s="99"/>
      <c r="H65" s="99"/>
      <c r="I65" s="99"/>
      <c r="J65" s="100">
        <f>J193</f>
        <v>0</v>
      </c>
      <c r="L65" s="97"/>
    </row>
    <row r="66" spans="2:12" s="9" customFormat="1" ht="19.899999999999999" customHeight="1">
      <c r="B66" s="97"/>
      <c r="D66" s="98" t="s">
        <v>101</v>
      </c>
      <c r="E66" s="99"/>
      <c r="F66" s="99"/>
      <c r="G66" s="99"/>
      <c r="H66" s="99"/>
      <c r="I66" s="99"/>
      <c r="J66" s="100">
        <f>J216</f>
        <v>0</v>
      </c>
      <c r="L66" s="97"/>
    </row>
    <row r="67" spans="2:12" s="9" customFormat="1" ht="19.899999999999999" customHeight="1">
      <c r="B67" s="97"/>
      <c r="D67" s="98" t="s">
        <v>102</v>
      </c>
      <c r="E67" s="99"/>
      <c r="F67" s="99"/>
      <c r="G67" s="99"/>
      <c r="H67" s="99"/>
      <c r="I67" s="99"/>
      <c r="J67" s="100">
        <f>J241</f>
        <v>0</v>
      </c>
      <c r="L67" s="97"/>
    </row>
    <row r="68" spans="2:12" s="8" customFormat="1" ht="25" customHeight="1">
      <c r="B68" s="93"/>
      <c r="D68" s="94" t="s">
        <v>103</v>
      </c>
      <c r="E68" s="95"/>
      <c r="F68" s="95"/>
      <c r="G68" s="95"/>
      <c r="H68" s="95"/>
      <c r="I68" s="95"/>
      <c r="J68" s="96">
        <f>J244</f>
        <v>0</v>
      </c>
      <c r="L68" s="93"/>
    </row>
    <row r="69" spans="2:12" s="9" customFormat="1" ht="19.899999999999999" customHeight="1">
      <c r="B69" s="97"/>
      <c r="D69" s="98" t="s">
        <v>104</v>
      </c>
      <c r="E69" s="99"/>
      <c r="F69" s="99"/>
      <c r="G69" s="99"/>
      <c r="H69" s="99"/>
      <c r="I69" s="99"/>
      <c r="J69" s="100">
        <f>J245</f>
        <v>0</v>
      </c>
      <c r="L69" s="97"/>
    </row>
    <row r="70" spans="2:12" s="9" customFormat="1" ht="19.899999999999999" customHeight="1">
      <c r="B70" s="97"/>
      <c r="D70" s="98" t="s">
        <v>105</v>
      </c>
      <c r="E70" s="99"/>
      <c r="F70" s="99"/>
      <c r="G70" s="99"/>
      <c r="H70" s="99"/>
      <c r="I70" s="99"/>
      <c r="J70" s="100">
        <f>J252</f>
        <v>0</v>
      </c>
      <c r="L70" s="97"/>
    </row>
    <row r="71" spans="2:12" s="1" customFormat="1" ht="21.75" customHeight="1">
      <c r="B71" s="30"/>
      <c r="L71" s="30"/>
    </row>
    <row r="72" spans="2:12" s="1" customFormat="1" ht="7" customHeight="1">
      <c r="B72" s="39"/>
      <c r="C72" s="40"/>
      <c r="D72" s="40"/>
      <c r="E72" s="40"/>
      <c r="F72" s="40"/>
      <c r="G72" s="40"/>
      <c r="H72" s="40"/>
      <c r="I72" s="40"/>
      <c r="J72" s="40"/>
      <c r="K72" s="40"/>
      <c r="L72" s="30"/>
    </row>
    <row r="76" spans="2:12" s="1" customFormat="1" ht="7" customHeight="1"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30"/>
    </row>
    <row r="77" spans="2:12" s="1" customFormat="1" ht="25" customHeight="1">
      <c r="B77" s="30"/>
      <c r="C77" s="19" t="s">
        <v>106</v>
      </c>
      <c r="L77" s="30"/>
    </row>
    <row r="78" spans="2:12" s="1" customFormat="1" ht="7" customHeight="1">
      <c r="B78" s="30"/>
      <c r="L78" s="30"/>
    </row>
    <row r="79" spans="2:12" s="1" customFormat="1" ht="12" customHeight="1">
      <c r="B79" s="30"/>
      <c r="C79" s="25" t="s">
        <v>16</v>
      </c>
      <c r="L79" s="30"/>
    </row>
    <row r="80" spans="2:12" s="1" customFormat="1" ht="16.5" customHeight="1">
      <c r="B80" s="30"/>
      <c r="E80" s="283" t="str">
        <f>E7</f>
        <v>Rekonstrukce chodníku v ul.Hřbitovní v Libčicích nad Vltavou</v>
      </c>
      <c r="F80" s="284"/>
      <c r="G80" s="284"/>
      <c r="H80" s="284"/>
      <c r="L80" s="30"/>
    </row>
    <row r="81" spans="2:65" s="1" customFormat="1" ht="12" customHeight="1">
      <c r="B81" s="30"/>
      <c r="C81" s="25" t="s">
        <v>88</v>
      </c>
      <c r="L81" s="30"/>
    </row>
    <row r="82" spans="2:65" s="1" customFormat="1" ht="16.5" customHeight="1">
      <c r="B82" s="30"/>
      <c r="E82" s="264" t="str">
        <f>E9</f>
        <v>SO - Komunikace</v>
      </c>
      <c r="F82" s="285"/>
      <c r="G82" s="285"/>
      <c r="H82" s="285"/>
      <c r="L82" s="30"/>
    </row>
    <row r="83" spans="2:65" s="1" customFormat="1" ht="7" customHeight="1">
      <c r="B83" s="30"/>
      <c r="L83" s="30"/>
    </row>
    <row r="84" spans="2:65" s="1" customFormat="1" ht="12" customHeight="1">
      <c r="B84" s="30"/>
      <c r="C84" s="25" t="s">
        <v>22</v>
      </c>
      <c r="F84" s="23" t="str">
        <f>F12</f>
        <v>k.ú. Libčice nad Vltavou (681 831)</v>
      </c>
      <c r="I84" s="25" t="s">
        <v>24</v>
      </c>
      <c r="J84" s="47" t="str">
        <f>IF(J12="","",J12)</f>
        <v>16. 5. 2024</v>
      </c>
      <c r="L84" s="30"/>
    </row>
    <row r="85" spans="2:65" s="1" customFormat="1" ht="7" customHeight="1">
      <c r="B85" s="30"/>
      <c r="L85" s="30"/>
    </row>
    <row r="86" spans="2:65" s="1" customFormat="1" ht="40" customHeight="1">
      <c r="B86" s="30"/>
      <c r="C86" s="25" t="s">
        <v>28</v>
      </c>
      <c r="F86" s="23" t="str">
        <f>E15</f>
        <v>Libčice n.Vlt., nám.Svobody 90, 25266 Libčice n.V.</v>
      </c>
      <c r="I86" s="25" t="s">
        <v>35</v>
      </c>
      <c r="J86" s="28" t="str">
        <f>E21</f>
        <v>BBH Servis s.r.o.,Zlešická 1806/6, 14800 Praha 11</v>
      </c>
      <c r="L86" s="30"/>
    </row>
    <row r="87" spans="2:65" s="1" customFormat="1" ht="40" customHeight="1">
      <c r="B87" s="30"/>
      <c r="C87" s="25" t="s">
        <v>33</v>
      </c>
      <c r="F87" s="23" t="str">
        <f>IF(E18="","",E18)</f>
        <v>Vyplň údaj</v>
      </c>
      <c r="I87" s="25" t="s">
        <v>39</v>
      </c>
      <c r="J87" s="28" t="str">
        <f>E24</f>
        <v>Ing.J.Hora, Ing.T.Holenda, Ing.J.Křepinský</v>
      </c>
      <c r="L87" s="30"/>
    </row>
    <row r="88" spans="2:65" s="1" customFormat="1" ht="10.25" customHeight="1">
      <c r="B88" s="30"/>
      <c r="L88" s="30"/>
    </row>
    <row r="89" spans="2:65" s="10" customFormat="1" ht="29.25" customHeight="1">
      <c r="B89" s="101"/>
      <c r="C89" s="102" t="s">
        <v>107</v>
      </c>
      <c r="D89" s="103" t="s">
        <v>62</v>
      </c>
      <c r="E89" s="103" t="s">
        <v>58</v>
      </c>
      <c r="F89" s="103" t="s">
        <v>59</v>
      </c>
      <c r="G89" s="103" t="s">
        <v>108</v>
      </c>
      <c r="H89" s="103" t="s">
        <v>109</v>
      </c>
      <c r="I89" s="103" t="s">
        <v>110</v>
      </c>
      <c r="J89" s="103" t="s">
        <v>93</v>
      </c>
      <c r="K89" s="104" t="s">
        <v>111</v>
      </c>
      <c r="L89" s="101"/>
      <c r="M89" s="54" t="s">
        <v>3</v>
      </c>
      <c r="N89" s="55" t="s">
        <v>47</v>
      </c>
      <c r="O89" s="55" t="s">
        <v>112</v>
      </c>
      <c r="P89" s="55" t="s">
        <v>113</v>
      </c>
      <c r="Q89" s="55" t="s">
        <v>114</v>
      </c>
      <c r="R89" s="55" t="s">
        <v>115</v>
      </c>
      <c r="S89" s="55" t="s">
        <v>116</v>
      </c>
      <c r="T89" s="56" t="s">
        <v>117</v>
      </c>
    </row>
    <row r="90" spans="2:65" s="1" customFormat="1" ht="22.75" customHeight="1">
      <c r="B90" s="30"/>
      <c r="C90" s="59" t="s">
        <v>118</v>
      </c>
      <c r="J90" s="105">
        <f>BK90</f>
        <v>0</v>
      </c>
      <c r="L90" s="30"/>
      <c r="M90" s="57"/>
      <c r="N90" s="48"/>
      <c r="O90" s="48"/>
      <c r="P90" s="106">
        <f>P91+P244</f>
        <v>0</v>
      </c>
      <c r="Q90" s="48"/>
      <c r="R90" s="106">
        <f>R91+R244</f>
        <v>18.440978899999998</v>
      </c>
      <c r="S90" s="48"/>
      <c r="T90" s="107">
        <f>T91+T244</f>
        <v>52.06</v>
      </c>
      <c r="AT90" s="15" t="s">
        <v>76</v>
      </c>
      <c r="AU90" s="15" t="s">
        <v>94</v>
      </c>
      <c r="BK90" s="108">
        <f>BK91+BK244</f>
        <v>0</v>
      </c>
    </row>
    <row r="91" spans="2:65" s="11" customFormat="1" ht="25.9" customHeight="1">
      <c r="B91" s="109"/>
      <c r="D91" s="110" t="s">
        <v>76</v>
      </c>
      <c r="E91" s="111" t="s">
        <v>119</v>
      </c>
      <c r="F91" s="111" t="s">
        <v>120</v>
      </c>
      <c r="I91" s="112"/>
      <c r="J91" s="113">
        <f>BK91</f>
        <v>0</v>
      </c>
      <c r="L91" s="109"/>
      <c r="M91" s="114"/>
      <c r="P91" s="115">
        <f>P92+P129+P134+P178+P193+P216+P241</f>
        <v>0</v>
      </c>
      <c r="R91" s="115">
        <f>R92+R129+R134+R178+R193+R216+R241</f>
        <v>18.440978899999998</v>
      </c>
      <c r="T91" s="116">
        <f>T92+T129+T134+T178+T193+T216+T241</f>
        <v>52.06</v>
      </c>
      <c r="AR91" s="110" t="s">
        <v>21</v>
      </c>
      <c r="AT91" s="117" t="s">
        <v>76</v>
      </c>
      <c r="AU91" s="117" t="s">
        <v>77</v>
      </c>
      <c r="AY91" s="110" t="s">
        <v>121</v>
      </c>
      <c r="BK91" s="118">
        <f>BK92+BK129+BK134+BK178+BK193+BK216+BK241</f>
        <v>0</v>
      </c>
    </row>
    <row r="92" spans="2:65" s="11" customFormat="1" ht="22.75" customHeight="1">
      <c r="B92" s="109"/>
      <c r="D92" s="110" t="s">
        <v>76</v>
      </c>
      <c r="E92" s="119" t="s">
        <v>21</v>
      </c>
      <c r="F92" s="119" t="s">
        <v>122</v>
      </c>
      <c r="I92" s="112"/>
      <c r="J92" s="120">
        <f>BK92</f>
        <v>0</v>
      </c>
      <c r="L92" s="109"/>
      <c r="M92" s="114"/>
      <c r="P92" s="115">
        <f>SUM(P93:P128)</f>
        <v>0</v>
      </c>
      <c r="R92" s="115">
        <f>SUM(R93:R128)</f>
        <v>3.32E-2</v>
      </c>
      <c r="T92" s="116">
        <f>SUM(T93:T128)</f>
        <v>52.06</v>
      </c>
      <c r="AR92" s="110" t="s">
        <v>21</v>
      </c>
      <c r="AT92" s="117" t="s">
        <v>76</v>
      </c>
      <c r="AU92" s="117" t="s">
        <v>21</v>
      </c>
      <c r="AY92" s="110" t="s">
        <v>121</v>
      </c>
      <c r="BK92" s="118">
        <f>SUM(BK93:BK128)</f>
        <v>0</v>
      </c>
    </row>
    <row r="93" spans="2:65" s="1" customFormat="1" ht="37.75" customHeight="1">
      <c r="B93" s="121"/>
      <c r="C93" s="122" t="s">
        <v>21</v>
      </c>
      <c r="D93" s="122" t="s">
        <v>123</v>
      </c>
      <c r="E93" s="123" t="s">
        <v>124</v>
      </c>
      <c r="F93" s="124" t="s">
        <v>125</v>
      </c>
      <c r="G93" s="125" t="s">
        <v>126</v>
      </c>
      <c r="H93" s="126">
        <v>27</v>
      </c>
      <c r="I93" s="127"/>
      <c r="J93" s="128">
        <f>ROUND(I93*H93,2)</f>
        <v>0</v>
      </c>
      <c r="K93" s="124" t="s">
        <v>127</v>
      </c>
      <c r="L93" s="30"/>
      <c r="M93" s="129" t="s">
        <v>3</v>
      </c>
      <c r="N93" s="130" t="s">
        <v>48</v>
      </c>
      <c r="P93" s="131">
        <f>O93*H93</f>
        <v>0</v>
      </c>
      <c r="Q93" s="131">
        <v>0</v>
      </c>
      <c r="R93" s="131">
        <f>Q93*H93</f>
        <v>0</v>
      </c>
      <c r="S93" s="131">
        <v>0.26</v>
      </c>
      <c r="T93" s="132">
        <f>S93*H93</f>
        <v>7.0200000000000005</v>
      </c>
      <c r="AR93" s="133" t="s">
        <v>128</v>
      </c>
      <c r="AT93" s="133" t="s">
        <v>123</v>
      </c>
      <c r="AU93" s="133" t="s">
        <v>86</v>
      </c>
      <c r="AY93" s="15" t="s">
        <v>121</v>
      </c>
      <c r="BE93" s="134">
        <f>IF(N93="základní",J93,0)</f>
        <v>0</v>
      </c>
      <c r="BF93" s="134">
        <f>IF(N93="snížená",J93,0)</f>
        <v>0</v>
      </c>
      <c r="BG93" s="134">
        <f>IF(N93="zákl. přenesená",J93,0)</f>
        <v>0</v>
      </c>
      <c r="BH93" s="134">
        <f>IF(N93="sníž. přenesená",J93,0)</f>
        <v>0</v>
      </c>
      <c r="BI93" s="134">
        <f>IF(N93="nulová",J93,0)</f>
        <v>0</v>
      </c>
      <c r="BJ93" s="15" t="s">
        <v>21</v>
      </c>
      <c r="BK93" s="134">
        <f>ROUND(I93*H93,2)</f>
        <v>0</v>
      </c>
      <c r="BL93" s="15" t="s">
        <v>128</v>
      </c>
      <c r="BM93" s="133" t="s">
        <v>129</v>
      </c>
    </row>
    <row r="94" spans="2:65" s="1" customFormat="1" ht="10">
      <c r="B94" s="30"/>
      <c r="D94" s="135" t="s">
        <v>130</v>
      </c>
      <c r="F94" s="136" t="s">
        <v>131</v>
      </c>
      <c r="I94" s="137"/>
      <c r="L94" s="30"/>
      <c r="M94" s="138"/>
      <c r="T94" s="51"/>
      <c r="AT94" s="15" t="s">
        <v>130</v>
      </c>
      <c r="AU94" s="15" t="s">
        <v>86</v>
      </c>
    </row>
    <row r="95" spans="2:65" s="12" customFormat="1" ht="10">
      <c r="B95" s="139"/>
      <c r="D95" s="140" t="s">
        <v>132</v>
      </c>
      <c r="E95" s="141" t="s">
        <v>3</v>
      </c>
      <c r="F95" s="142" t="s">
        <v>133</v>
      </c>
      <c r="H95" s="143">
        <v>5</v>
      </c>
      <c r="I95" s="144"/>
      <c r="L95" s="139"/>
      <c r="M95" s="145"/>
      <c r="T95" s="146"/>
      <c r="AT95" s="141" t="s">
        <v>132</v>
      </c>
      <c r="AU95" s="141" t="s">
        <v>86</v>
      </c>
      <c r="AV95" s="12" t="s">
        <v>86</v>
      </c>
      <c r="AW95" s="12" t="s">
        <v>38</v>
      </c>
      <c r="AX95" s="12" t="s">
        <v>77</v>
      </c>
      <c r="AY95" s="141" t="s">
        <v>121</v>
      </c>
    </row>
    <row r="96" spans="2:65" s="12" customFormat="1" ht="10">
      <c r="B96" s="139"/>
      <c r="D96" s="140" t="s">
        <v>132</v>
      </c>
      <c r="E96" s="141" t="s">
        <v>3</v>
      </c>
      <c r="F96" s="142" t="s">
        <v>134</v>
      </c>
      <c r="H96" s="143">
        <v>22</v>
      </c>
      <c r="I96" s="144"/>
      <c r="L96" s="139"/>
      <c r="M96" s="145"/>
      <c r="T96" s="146"/>
      <c r="AT96" s="141" t="s">
        <v>132</v>
      </c>
      <c r="AU96" s="141" t="s">
        <v>86</v>
      </c>
      <c r="AV96" s="12" t="s">
        <v>86</v>
      </c>
      <c r="AW96" s="12" t="s">
        <v>38</v>
      </c>
      <c r="AX96" s="12" t="s">
        <v>77</v>
      </c>
      <c r="AY96" s="141" t="s">
        <v>121</v>
      </c>
    </row>
    <row r="97" spans="2:65" s="1" customFormat="1" ht="37.75" customHeight="1">
      <c r="B97" s="121"/>
      <c r="C97" s="122" t="s">
        <v>86</v>
      </c>
      <c r="D97" s="122" t="s">
        <v>123</v>
      </c>
      <c r="E97" s="123" t="s">
        <v>135</v>
      </c>
      <c r="F97" s="124" t="s">
        <v>136</v>
      </c>
      <c r="G97" s="125" t="s">
        <v>126</v>
      </c>
      <c r="H97" s="126">
        <v>54</v>
      </c>
      <c r="I97" s="127"/>
      <c r="J97" s="128">
        <f>ROUND(I97*H97,2)</f>
        <v>0</v>
      </c>
      <c r="K97" s="124" t="s">
        <v>127</v>
      </c>
      <c r="L97" s="30"/>
      <c r="M97" s="129" t="s">
        <v>3</v>
      </c>
      <c r="N97" s="130" t="s">
        <v>48</v>
      </c>
      <c r="P97" s="131">
        <f>O97*H97</f>
        <v>0</v>
      </c>
      <c r="Q97" s="131">
        <v>0</v>
      </c>
      <c r="R97" s="131">
        <f>Q97*H97</f>
        <v>0</v>
      </c>
      <c r="S97" s="131">
        <v>0.22</v>
      </c>
      <c r="T97" s="132">
        <f>S97*H97</f>
        <v>11.88</v>
      </c>
      <c r="AR97" s="133" t="s">
        <v>128</v>
      </c>
      <c r="AT97" s="133" t="s">
        <v>123</v>
      </c>
      <c r="AU97" s="133" t="s">
        <v>86</v>
      </c>
      <c r="AY97" s="15" t="s">
        <v>121</v>
      </c>
      <c r="BE97" s="134">
        <f>IF(N97="základní",J97,0)</f>
        <v>0</v>
      </c>
      <c r="BF97" s="134">
        <f>IF(N97="snížená",J97,0)</f>
        <v>0</v>
      </c>
      <c r="BG97" s="134">
        <f>IF(N97="zákl. přenesená",J97,0)</f>
        <v>0</v>
      </c>
      <c r="BH97" s="134">
        <f>IF(N97="sníž. přenesená",J97,0)</f>
        <v>0</v>
      </c>
      <c r="BI97" s="134">
        <f>IF(N97="nulová",J97,0)</f>
        <v>0</v>
      </c>
      <c r="BJ97" s="15" t="s">
        <v>21</v>
      </c>
      <c r="BK97" s="134">
        <f>ROUND(I97*H97,2)</f>
        <v>0</v>
      </c>
      <c r="BL97" s="15" t="s">
        <v>128</v>
      </c>
      <c r="BM97" s="133" t="s">
        <v>137</v>
      </c>
    </row>
    <row r="98" spans="2:65" s="1" customFormat="1" ht="10">
      <c r="B98" s="30"/>
      <c r="D98" s="135" t="s">
        <v>130</v>
      </c>
      <c r="F98" s="136" t="s">
        <v>138</v>
      </c>
      <c r="I98" s="137"/>
      <c r="L98" s="30"/>
      <c r="M98" s="138"/>
      <c r="T98" s="51"/>
      <c r="AT98" s="15" t="s">
        <v>130</v>
      </c>
      <c r="AU98" s="15" t="s">
        <v>86</v>
      </c>
    </row>
    <row r="99" spans="2:65" s="12" customFormat="1" ht="10">
      <c r="B99" s="139"/>
      <c r="D99" s="140" t="s">
        <v>132</v>
      </c>
      <c r="E99" s="141" t="s">
        <v>3</v>
      </c>
      <c r="F99" s="142" t="s">
        <v>139</v>
      </c>
      <c r="H99" s="143">
        <v>54</v>
      </c>
      <c r="I99" s="144"/>
      <c r="L99" s="139"/>
      <c r="M99" s="145"/>
      <c r="T99" s="146"/>
      <c r="AT99" s="141" t="s">
        <v>132</v>
      </c>
      <c r="AU99" s="141" t="s">
        <v>86</v>
      </c>
      <c r="AV99" s="12" t="s">
        <v>86</v>
      </c>
      <c r="AW99" s="12" t="s">
        <v>38</v>
      </c>
      <c r="AX99" s="12" t="s">
        <v>77</v>
      </c>
      <c r="AY99" s="141" t="s">
        <v>121</v>
      </c>
    </row>
    <row r="100" spans="2:65" s="1" customFormat="1" ht="37.75" customHeight="1">
      <c r="B100" s="121"/>
      <c r="C100" s="122" t="s">
        <v>140</v>
      </c>
      <c r="D100" s="122" t="s">
        <v>123</v>
      </c>
      <c r="E100" s="123" t="s">
        <v>141</v>
      </c>
      <c r="F100" s="124" t="s">
        <v>142</v>
      </c>
      <c r="G100" s="125" t="s">
        <v>126</v>
      </c>
      <c r="H100" s="126">
        <v>79</v>
      </c>
      <c r="I100" s="127"/>
      <c r="J100" s="128">
        <f>ROUND(I100*H100,2)</f>
        <v>0</v>
      </c>
      <c r="K100" s="124" t="s">
        <v>127</v>
      </c>
      <c r="L100" s="30"/>
      <c r="M100" s="129" t="s">
        <v>3</v>
      </c>
      <c r="N100" s="130" t="s">
        <v>48</v>
      </c>
      <c r="P100" s="131">
        <f>O100*H100</f>
        <v>0</v>
      </c>
      <c r="Q100" s="131">
        <v>0</v>
      </c>
      <c r="R100" s="131">
        <f>Q100*H100</f>
        <v>0</v>
      </c>
      <c r="S100" s="131">
        <v>0.28999999999999998</v>
      </c>
      <c r="T100" s="132">
        <f>S100*H100</f>
        <v>22.91</v>
      </c>
      <c r="AR100" s="133" t="s">
        <v>128</v>
      </c>
      <c r="AT100" s="133" t="s">
        <v>123</v>
      </c>
      <c r="AU100" s="133" t="s">
        <v>86</v>
      </c>
      <c r="AY100" s="15" t="s">
        <v>121</v>
      </c>
      <c r="BE100" s="134">
        <f>IF(N100="základní",J100,0)</f>
        <v>0</v>
      </c>
      <c r="BF100" s="134">
        <f>IF(N100="snížená",J100,0)</f>
        <v>0</v>
      </c>
      <c r="BG100" s="134">
        <f>IF(N100="zákl. přenesená",J100,0)</f>
        <v>0</v>
      </c>
      <c r="BH100" s="134">
        <f>IF(N100="sníž. přenesená",J100,0)</f>
        <v>0</v>
      </c>
      <c r="BI100" s="134">
        <f>IF(N100="nulová",J100,0)</f>
        <v>0</v>
      </c>
      <c r="BJ100" s="15" t="s">
        <v>21</v>
      </c>
      <c r="BK100" s="134">
        <f>ROUND(I100*H100,2)</f>
        <v>0</v>
      </c>
      <c r="BL100" s="15" t="s">
        <v>128</v>
      </c>
      <c r="BM100" s="133" t="s">
        <v>143</v>
      </c>
    </row>
    <row r="101" spans="2:65" s="1" customFormat="1" ht="10">
      <c r="B101" s="30"/>
      <c r="D101" s="135" t="s">
        <v>130</v>
      </c>
      <c r="F101" s="136" t="s">
        <v>144</v>
      </c>
      <c r="I101" s="137"/>
      <c r="L101" s="30"/>
      <c r="M101" s="138"/>
      <c r="T101" s="51"/>
      <c r="AT101" s="15" t="s">
        <v>130</v>
      </c>
      <c r="AU101" s="15" t="s">
        <v>86</v>
      </c>
    </row>
    <row r="102" spans="2:65" s="12" customFormat="1" ht="10">
      <c r="B102" s="139"/>
      <c r="D102" s="140" t="s">
        <v>132</v>
      </c>
      <c r="E102" s="141" t="s">
        <v>3</v>
      </c>
      <c r="F102" s="142" t="s">
        <v>145</v>
      </c>
      <c r="H102" s="143">
        <v>25</v>
      </c>
      <c r="I102" s="144"/>
      <c r="L102" s="139"/>
      <c r="M102" s="145"/>
      <c r="T102" s="146"/>
      <c r="AT102" s="141" t="s">
        <v>132</v>
      </c>
      <c r="AU102" s="141" t="s">
        <v>86</v>
      </c>
      <c r="AV102" s="12" t="s">
        <v>86</v>
      </c>
      <c r="AW102" s="12" t="s">
        <v>38</v>
      </c>
      <c r="AX102" s="12" t="s">
        <v>77</v>
      </c>
      <c r="AY102" s="141" t="s">
        <v>121</v>
      </c>
    </row>
    <row r="103" spans="2:65" s="12" customFormat="1" ht="10">
      <c r="B103" s="139"/>
      <c r="D103" s="140" t="s">
        <v>132</v>
      </c>
      <c r="E103" s="141" t="s">
        <v>3</v>
      </c>
      <c r="F103" s="142" t="s">
        <v>146</v>
      </c>
      <c r="H103" s="143">
        <v>54</v>
      </c>
      <c r="I103" s="144"/>
      <c r="L103" s="139"/>
      <c r="M103" s="145"/>
      <c r="T103" s="146"/>
      <c r="AT103" s="141" t="s">
        <v>132</v>
      </c>
      <c r="AU103" s="141" t="s">
        <v>86</v>
      </c>
      <c r="AV103" s="12" t="s">
        <v>86</v>
      </c>
      <c r="AW103" s="12" t="s">
        <v>38</v>
      </c>
      <c r="AX103" s="12" t="s">
        <v>77</v>
      </c>
      <c r="AY103" s="141" t="s">
        <v>121</v>
      </c>
    </row>
    <row r="104" spans="2:65" s="1" customFormat="1" ht="24.15" customHeight="1">
      <c r="B104" s="121"/>
      <c r="C104" s="122" t="s">
        <v>128</v>
      </c>
      <c r="D104" s="122" t="s">
        <v>123</v>
      </c>
      <c r="E104" s="123" t="s">
        <v>147</v>
      </c>
      <c r="F104" s="124" t="s">
        <v>148</v>
      </c>
      <c r="G104" s="125" t="s">
        <v>149</v>
      </c>
      <c r="H104" s="126">
        <v>50</v>
      </c>
      <c r="I104" s="127"/>
      <c r="J104" s="128">
        <f>ROUND(I104*H104,2)</f>
        <v>0</v>
      </c>
      <c r="K104" s="124" t="s">
        <v>127</v>
      </c>
      <c r="L104" s="30"/>
      <c r="M104" s="129" t="s">
        <v>3</v>
      </c>
      <c r="N104" s="130" t="s">
        <v>48</v>
      </c>
      <c r="P104" s="131">
        <f>O104*H104</f>
        <v>0</v>
      </c>
      <c r="Q104" s="131">
        <v>0</v>
      </c>
      <c r="R104" s="131">
        <f>Q104*H104</f>
        <v>0</v>
      </c>
      <c r="S104" s="131">
        <v>0.20499999999999999</v>
      </c>
      <c r="T104" s="132">
        <f>S104*H104</f>
        <v>10.25</v>
      </c>
      <c r="AR104" s="133" t="s">
        <v>128</v>
      </c>
      <c r="AT104" s="133" t="s">
        <v>123</v>
      </c>
      <c r="AU104" s="133" t="s">
        <v>86</v>
      </c>
      <c r="AY104" s="15" t="s">
        <v>121</v>
      </c>
      <c r="BE104" s="134">
        <f>IF(N104="základní",J104,0)</f>
        <v>0</v>
      </c>
      <c r="BF104" s="134">
        <f>IF(N104="snížená",J104,0)</f>
        <v>0</v>
      </c>
      <c r="BG104" s="134">
        <f>IF(N104="zákl. přenesená",J104,0)</f>
        <v>0</v>
      </c>
      <c r="BH104" s="134">
        <f>IF(N104="sníž. přenesená",J104,0)</f>
        <v>0</v>
      </c>
      <c r="BI104" s="134">
        <f>IF(N104="nulová",J104,0)</f>
        <v>0</v>
      </c>
      <c r="BJ104" s="15" t="s">
        <v>21</v>
      </c>
      <c r="BK104" s="134">
        <f>ROUND(I104*H104,2)</f>
        <v>0</v>
      </c>
      <c r="BL104" s="15" t="s">
        <v>128</v>
      </c>
      <c r="BM104" s="133" t="s">
        <v>150</v>
      </c>
    </row>
    <row r="105" spans="2:65" s="1" customFormat="1" ht="10">
      <c r="B105" s="30"/>
      <c r="D105" s="135" t="s">
        <v>130</v>
      </c>
      <c r="F105" s="136" t="s">
        <v>151</v>
      </c>
      <c r="I105" s="137"/>
      <c r="L105" s="30"/>
      <c r="M105" s="138"/>
      <c r="T105" s="51"/>
      <c r="AT105" s="15" t="s">
        <v>130</v>
      </c>
      <c r="AU105" s="15" t="s">
        <v>86</v>
      </c>
    </row>
    <row r="106" spans="2:65" s="12" customFormat="1" ht="10">
      <c r="B106" s="139"/>
      <c r="D106" s="140" t="s">
        <v>132</v>
      </c>
      <c r="E106" s="141" t="s">
        <v>3</v>
      </c>
      <c r="F106" s="142" t="s">
        <v>152</v>
      </c>
      <c r="H106" s="143">
        <v>50</v>
      </c>
      <c r="I106" s="144"/>
      <c r="L106" s="139"/>
      <c r="M106" s="145"/>
      <c r="T106" s="146"/>
      <c r="AT106" s="141" t="s">
        <v>132</v>
      </c>
      <c r="AU106" s="141" t="s">
        <v>86</v>
      </c>
      <c r="AV106" s="12" t="s">
        <v>86</v>
      </c>
      <c r="AW106" s="12" t="s">
        <v>38</v>
      </c>
      <c r="AX106" s="12" t="s">
        <v>77</v>
      </c>
      <c r="AY106" s="141" t="s">
        <v>121</v>
      </c>
    </row>
    <row r="107" spans="2:65" s="1" customFormat="1" ht="24.15" customHeight="1">
      <c r="B107" s="121"/>
      <c r="C107" s="122" t="s">
        <v>153</v>
      </c>
      <c r="D107" s="122" t="s">
        <v>123</v>
      </c>
      <c r="E107" s="123" t="s">
        <v>154</v>
      </c>
      <c r="F107" s="124" t="s">
        <v>155</v>
      </c>
      <c r="G107" s="125" t="s">
        <v>126</v>
      </c>
      <c r="H107" s="126">
        <v>1</v>
      </c>
      <c r="I107" s="127"/>
      <c r="J107" s="128">
        <f>ROUND(I107*H107,2)</f>
        <v>0</v>
      </c>
      <c r="K107" s="124" t="s">
        <v>127</v>
      </c>
      <c r="L107" s="30"/>
      <c r="M107" s="129" t="s">
        <v>3</v>
      </c>
      <c r="N107" s="130" t="s">
        <v>48</v>
      </c>
      <c r="P107" s="131">
        <f>O107*H107</f>
        <v>0</v>
      </c>
      <c r="Q107" s="131">
        <v>0</v>
      </c>
      <c r="R107" s="131">
        <f>Q107*H107</f>
        <v>0</v>
      </c>
      <c r="S107" s="131">
        <v>0</v>
      </c>
      <c r="T107" s="132">
        <f>S107*H107</f>
        <v>0</v>
      </c>
      <c r="AR107" s="133" t="s">
        <v>128</v>
      </c>
      <c r="AT107" s="133" t="s">
        <v>123</v>
      </c>
      <c r="AU107" s="133" t="s">
        <v>86</v>
      </c>
      <c r="AY107" s="15" t="s">
        <v>121</v>
      </c>
      <c r="BE107" s="134">
        <f>IF(N107="základní",J107,0)</f>
        <v>0</v>
      </c>
      <c r="BF107" s="134">
        <f>IF(N107="snížená",J107,0)</f>
        <v>0</v>
      </c>
      <c r="BG107" s="134">
        <f>IF(N107="zákl. přenesená",J107,0)</f>
        <v>0</v>
      </c>
      <c r="BH107" s="134">
        <f>IF(N107="sníž. přenesená",J107,0)</f>
        <v>0</v>
      </c>
      <c r="BI107" s="134">
        <f>IF(N107="nulová",J107,0)</f>
        <v>0</v>
      </c>
      <c r="BJ107" s="15" t="s">
        <v>21</v>
      </c>
      <c r="BK107" s="134">
        <f>ROUND(I107*H107,2)</f>
        <v>0</v>
      </c>
      <c r="BL107" s="15" t="s">
        <v>128</v>
      </c>
      <c r="BM107" s="133" t="s">
        <v>156</v>
      </c>
    </row>
    <row r="108" spans="2:65" s="1" customFormat="1" ht="10">
      <c r="B108" s="30"/>
      <c r="D108" s="135" t="s">
        <v>130</v>
      </c>
      <c r="F108" s="136" t="s">
        <v>157</v>
      </c>
      <c r="I108" s="137"/>
      <c r="L108" s="30"/>
      <c r="M108" s="138"/>
      <c r="T108" s="51"/>
      <c r="AT108" s="15" t="s">
        <v>130</v>
      </c>
      <c r="AU108" s="15" t="s">
        <v>86</v>
      </c>
    </row>
    <row r="109" spans="2:65" s="1" customFormat="1" ht="16.5" customHeight="1">
      <c r="B109" s="121"/>
      <c r="C109" s="147" t="s">
        <v>158</v>
      </c>
      <c r="D109" s="147" t="s">
        <v>159</v>
      </c>
      <c r="E109" s="148" t="s">
        <v>160</v>
      </c>
      <c r="F109" s="149" t="s">
        <v>161</v>
      </c>
      <c r="G109" s="150" t="s">
        <v>162</v>
      </c>
      <c r="H109" s="151">
        <v>0.158</v>
      </c>
      <c r="I109" s="152"/>
      <c r="J109" s="153">
        <f>ROUND(I109*H109,2)</f>
        <v>0</v>
      </c>
      <c r="K109" s="149" t="s">
        <v>127</v>
      </c>
      <c r="L109" s="154"/>
      <c r="M109" s="155" t="s">
        <v>3</v>
      </c>
      <c r="N109" s="156" t="s">
        <v>48</v>
      </c>
      <c r="P109" s="131">
        <f>O109*H109</f>
        <v>0</v>
      </c>
      <c r="Q109" s="131">
        <v>0.21</v>
      </c>
      <c r="R109" s="131">
        <f>Q109*H109</f>
        <v>3.3180000000000001E-2</v>
      </c>
      <c r="S109" s="131">
        <v>0</v>
      </c>
      <c r="T109" s="132">
        <f>S109*H109</f>
        <v>0</v>
      </c>
      <c r="AR109" s="133" t="s">
        <v>163</v>
      </c>
      <c r="AT109" s="133" t="s">
        <v>159</v>
      </c>
      <c r="AU109" s="133" t="s">
        <v>86</v>
      </c>
      <c r="AY109" s="15" t="s">
        <v>121</v>
      </c>
      <c r="BE109" s="134">
        <f>IF(N109="základní",J109,0)</f>
        <v>0</v>
      </c>
      <c r="BF109" s="134">
        <f>IF(N109="snížená",J109,0)</f>
        <v>0</v>
      </c>
      <c r="BG109" s="134">
        <f>IF(N109="zákl. přenesená",J109,0)</f>
        <v>0</v>
      </c>
      <c r="BH109" s="134">
        <f>IF(N109="sníž. přenesená",J109,0)</f>
        <v>0</v>
      </c>
      <c r="BI109" s="134">
        <f>IF(N109="nulová",J109,0)</f>
        <v>0</v>
      </c>
      <c r="BJ109" s="15" t="s">
        <v>21</v>
      </c>
      <c r="BK109" s="134">
        <f>ROUND(I109*H109,2)</f>
        <v>0</v>
      </c>
      <c r="BL109" s="15" t="s">
        <v>128</v>
      </c>
      <c r="BM109" s="133" t="s">
        <v>164</v>
      </c>
    </row>
    <row r="110" spans="2:65" s="12" customFormat="1" ht="10">
      <c r="B110" s="139"/>
      <c r="D110" s="140" t="s">
        <v>132</v>
      </c>
      <c r="E110" s="141" t="s">
        <v>3</v>
      </c>
      <c r="F110" s="142" t="s">
        <v>165</v>
      </c>
      <c r="H110" s="143">
        <v>0.158</v>
      </c>
      <c r="I110" s="144"/>
      <c r="L110" s="139"/>
      <c r="M110" s="145"/>
      <c r="T110" s="146"/>
      <c r="AT110" s="141" t="s">
        <v>132</v>
      </c>
      <c r="AU110" s="141" t="s">
        <v>86</v>
      </c>
      <c r="AV110" s="12" t="s">
        <v>86</v>
      </c>
      <c r="AW110" s="12" t="s">
        <v>38</v>
      </c>
      <c r="AX110" s="12" t="s">
        <v>77</v>
      </c>
      <c r="AY110" s="141" t="s">
        <v>121</v>
      </c>
    </row>
    <row r="111" spans="2:65" s="1" customFormat="1" ht="24.15" customHeight="1">
      <c r="B111" s="121"/>
      <c r="C111" s="122" t="s">
        <v>166</v>
      </c>
      <c r="D111" s="122" t="s">
        <v>123</v>
      </c>
      <c r="E111" s="123" t="s">
        <v>167</v>
      </c>
      <c r="F111" s="124" t="s">
        <v>168</v>
      </c>
      <c r="G111" s="125" t="s">
        <v>126</v>
      </c>
      <c r="H111" s="126">
        <v>1</v>
      </c>
      <c r="I111" s="127"/>
      <c r="J111" s="128">
        <f>ROUND(I111*H111,2)</f>
        <v>0</v>
      </c>
      <c r="K111" s="124" t="s">
        <v>127</v>
      </c>
      <c r="L111" s="30"/>
      <c r="M111" s="129" t="s">
        <v>3</v>
      </c>
      <c r="N111" s="130" t="s">
        <v>48</v>
      </c>
      <c r="P111" s="131">
        <f>O111*H111</f>
        <v>0</v>
      </c>
      <c r="Q111" s="131">
        <v>0</v>
      </c>
      <c r="R111" s="131">
        <f>Q111*H111</f>
        <v>0</v>
      </c>
      <c r="S111" s="131">
        <v>0</v>
      </c>
      <c r="T111" s="132">
        <f>S111*H111</f>
        <v>0</v>
      </c>
      <c r="AR111" s="133" t="s">
        <v>128</v>
      </c>
      <c r="AT111" s="133" t="s">
        <v>123</v>
      </c>
      <c r="AU111" s="133" t="s">
        <v>86</v>
      </c>
      <c r="AY111" s="15" t="s">
        <v>121</v>
      </c>
      <c r="BE111" s="134">
        <f>IF(N111="základní",J111,0)</f>
        <v>0</v>
      </c>
      <c r="BF111" s="134">
        <f>IF(N111="snížená",J111,0)</f>
        <v>0</v>
      </c>
      <c r="BG111" s="134">
        <f>IF(N111="zákl. přenesená",J111,0)</f>
        <v>0</v>
      </c>
      <c r="BH111" s="134">
        <f>IF(N111="sníž. přenesená",J111,0)</f>
        <v>0</v>
      </c>
      <c r="BI111" s="134">
        <f>IF(N111="nulová",J111,0)</f>
        <v>0</v>
      </c>
      <c r="BJ111" s="15" t="s">
        <v>21</v>
      </c>
      <c r="BK111" s="134">
        <f>ROUND(I111*H111,2)</f>
        <v>0</v>
      </c>
      <c r="BL111" s="15" t="s">
        <v>128</v>
      </c>
      <c r="BM111" s="133" t="s">
        <v>169</v>
      </c>
    </row>
    <row r="112" spans="2:65" s="1" customFormat="1" ht="10">
      <c r="B112" s="30"/>
      <c r="D112" s="135" t="s">
        <v>130</v>
      </c>
      <c r="F112" s="136" t="s">
        <v>170</v>
      </c>
      <c r="I112" s="137"/>
      <c r="L112" s="30"/>
      <c r="M112" s="138"/>
      <c r="T112" s="51"/>
      <c r="AT112" s="15" t="s">
        <v>130</v>
      </c>
      <c r="AU112" s="15" t="s">
        <v>86</v>
      </c>
    </row>
    <row r="113" spans="2:65" s="1" customFormat="1" ht="16.5" customHeight="1">
      <c r="B113" s="121"/>
      <c r="C113" s="147" t="s">
        <v>163</v>
      </c>
      <c r="D113" s="147" t="s">
        <v>159</v>
      </c>
      <c r="E113" s="148" t="s">
        <v>171</v>
      </c>
      <c r="F113" s="149" t="s">
        <v>172</v>
      </c>
      <c r="G113" s="150" t="s">
        <v>173</v>
      </c>
      <c r="H113" s="151">
        <v>0.02</v>
      </c>
      <c r="I113" s="152"/>
      <c r="J113" s="153">
        <f>ROUND(I113*H113,2)</f>
        <v>0</v>
      </c>
      <c r="K113" s="149" t="s">
        <v>127</v>
      </c>
      <c r="L113" s="154"/>
      <c r="M113" s="155" t="s">
        <v>3</v>
      </c>
      <c r="N113" s="156" t="s">
        <v>48</v>
      </c>
      <c r="P113" s="131">
        <f>O113*H113</f>
        <v>0</v>
      </c>
      <c r="Q113" s="131">
        <v>1E-3</v>
      </c>
      <c r="R113" s="131">
        <f>Q113*H113</f>
        <v>2.0000000000000002E-5</v>
      </c>
      <c r="S113" s="131">
        <v>0</v>
      </c>
      <c r="T113" s="132">
        <f>S113*H113</f>
        <v>0</v>
      </c>
      <c r="AR113" s="133" t="s">
        <v>163</v>
      </c>
      <c r="AT113" s="133" t="s">
        <v>159</v>
      </c>
      <c r="AU113" s="133" t="s">
        <v>86</v>
      </c>
      <c r="AY113" s="15" t="s">
        <v>121</v>
      </c>
      <c r="BE113" s="134">
        <f>IF(N113="základní",J113,0)</f>
        <v>0</v>
      </c>
      <c r="BF113" s="134">
        <f>IF(N113="snížená",J113,0)</f>
        <v>0</v>
      </c>
      <c r="BG113" s="134">
        <f>IF(N113="zákl. přenesená",J113,0)</f>
        <v>0</v>
      </c>
      <c r="BH113" s="134">
        <f>IF(N113="sníž. přenesená",J113,0)</f>
        <v>0</v>
      </c>
      <c r="BI113" s="134">
        <f>IF(N113="nulová",J113,0)</f>
        <v>0</v>
      </c>
      <c r="BJ113" s="15" t="s">
        <v>21</v>
      </c>
      <c r="BK113" s="134">
        <f>ROUND(I113*H113,2)</f>
        <v>0</v>
      </c>
      <c r="BL113" s="15" t="s">
        <v>128</v>
      </c>
      <c r="BM113" s="133" t="s">
        <v>174</v>
      </c>
    </row>
    <row r="114" spans="2:65" s="12" customFormat="1" ht="10">
      <c r="B114" s="139"/>
      <c r="D114" s="140" t="s">
        <v>132</v>
      </c>
      <c r="E114" s="141" t="s">
        <v>3</v>
      </c>
      <c r="F114" s="142" t="s">
        <v>175</v>
      </c>
      <c r="H114" s="143">
        <v>0.02</v>
      </c>
      <c r="I114" s="144"/>
      <c r="L114" s="139"/>
      <c r="M114" s="145"/>
      <c r="T114" s="146"/>
      <c r="AT114" s="141" t="s">
        <v>132</v>
      </c>
      <c r="AU114" s="141" t="s">
        <v>86</v>
      </c>
      <c r="AV114" s="12" t="s">
        <v>86</v>
      </c>
      <c r="AW114" s="12" t="s">
        <v>38</v>
      </c>
      <c r="AX114" s="12" t="s">
        <v>77</v>
      </c>
      <c r="AY114" s="141" t="s">
        <v>121</v>
      </c>
    </row>
    <row r="115" spans="2:65" s="1" customFormat="1" ht="21.75" customHeight="1">
      <c r="B115" s="121"/>
      <c r="C115" s="122" t="s">
        <v>176</v>
      </c>
      <c r="D115" s="122" t="s">
        <v>123</v>
      </c>
      <c r="E115" s="123" t="s">
        <v>177</v>
      </c>
      <c r="F115" s="124" t="s">
        <v>178</v>
      </c>
      <c r="G115" s="125" t="s">
        <v>126</v>
      </c>
      <c r="H115" s="126">
        <v>1</v>
      </c>
      <c r="I115" s="127"/>
      <c r="J115" s="128">
        <f>ROUND(I115*H115,2)</f>
        <v>0</v>
      </c>
      <c r="K115" s="124" t="s">
        <v>127</v>
      </c>
      <c r="L115" s="30"/>
      <c r="M115" s="129" t="s">
        <v>3</v>
      </c>
      <c r="N115" s="130" t="s">
        <v>48</v>
      </c>
      <c r="P115" s="131">
        <f>O115*H115</f>
        <v>0</v>
      </c>
      <c r="Q115" s="131">
        <v>0</v>
      </c>
      <c r="R115" s="131">
        <f>Q115*H115</f>
        <v>0</v>
      </c>
      <c r="S115" s="131">
        <v>0</v>
      </c>
      <c r="T115" s="132">
        <f>S115*H115</f>
        <v>0</v>
      </c>
      <c r="AR115" s="133" t="s">
        <v>128</v>
      </c>
      <c r="AT115" s="133" t="s">
        <v>123</v>
      </c>
      <c r="AU115" s="133" t="s">
        <v>86</v>
      </c>
      <c r="AY115" s="15" t="s">
        <v>121</v>
      </c>
      <c r="BE115" s="134">
        <f>IF(N115="základní",J115,0)</f>
        <v>0</v>
      </c>
      <c r="BF115" s="134">
        <f>IF(N115="snížená",J115,0)</f>
        <v>0</v>
      </c>
      <c r="BG115" s="134">
        <f>IF(N115="zákl. přenesená",J115,0)</f>
        <v>0</v>
      </c>
      <c r="BH115" s="134">
        <f>IF(N115="sníž. přenesená",J115,0)</f>
        <v>0</v>
      </c>
      <c r="BI115" s="134">
        <f>IF(N115="nulová",J115,0)</f>
        <v>0</v>
      </c>
      <c r="BJ115" s="15" t="s">
        <v>21</v>
      </c>
      <c r="BK115" s="134">
        <f>ROUND(I115*H115,2)</f>
        <v>0</v>
      </c>
      <c r="BL115" s="15" t="s">
        <v>128</v>
      </c>
      <c r="BM115" s="133" t="s">
        <v>179</v>
      </c>
    </row>
    <row r="116" spans="2:65" s="1" customFormat="1" ht="10">
      <c r="B116" s="30"/>
      <c r="D116" s="135" t="s">
        <v>130</v>
      </c>
      <c r="F116" s="136" t="s">
        <v>180</v>
      </c>
      <c r="I116" s="137"/>
      <c r="L116" s="30"/>
      <c r="M116" s="138"/>
      <c r="T116" s="51"/>
      <c r="AT116" s="15" t="s">
        <v>130</v>
      </c>
      <c r="AU116" s="15" t="s">
        <v>86</v>
      </c>
    </row>
    <row r="117" spans="2:65" s="1" customFormat="1" ht="21.75" customHeight="1">
      <c r="B117" s="121"/>
      <c r="C117" s="122" t="s">
        <v>26</v>
      </c>
      <c r="D117" s="122" t="s">
        <v>123</v>
      </c>
      <c r="E117" s="123" t="s">
        <v>181</v>
      </c>
      <c r="F117" s="124" t="s">
        <v>182</v>
      </c>
      <c r="G117" s="125" t="s">
        <v>126</v>
      </c>
      <c r="H117" s="126">
        <v>75</v>
      </c>
      <c r="I117" s="127"/>
      <c r="J117" s="128">
        <f>ROUND(I117*H117,2)</f>
        <v>0</v>
      </c>
      <c r="K117" s="124" t="s">
        <v>127</v>
      </c>
      <c r="L117" s="30"/>
      <c r="M117" s="129" t="s">
        <v>3</v>
      </c>
      <c r="N117" s="130" t="s">
        <v>48</v>
      </c>
      <c r="P117" s="131">
        <f>O117*H117</f>
        <v>0</v>
      </c>
      <c r="Q117" s="131">
        <v>0</v>
      </c>
      <c r="R117" s="131">
        <f>Q117*H117</f>
        <v>0</v>
      </c>
      <c r="S117" s="131">
        <v>0</v>
      </c>
      <c r="T117" s="132">
        <f>S117*H117</f>
        <v>0</v>
      </c>
      <c r="AR117" s="133" t="s">
        <v>128</v>
      </c>
      <c r="AT117" s="133" t="s">
        <v>123</v>
      </c>
      <c r="AU117" s="133" t="s">
        <v>86</v>
      </c>
      <c r="AY117" s="15" t="s">
        <v>121</v>
      </c>
      <c r="BE117" s="134">
        <f>IF(N117="základní",J117,0)</f>
        <v>0</v>
      </c>
      <c r="BF117" s="134">
        <f>IF(N117="snížená",J117,0)</f>
        <v>0</v>
      </c>
      <c r="BG117" s="134">
        <f>IF(N117="zákl. přenesená",J117,0)</f>
        <v>0</v>
      </c>
      <c r="BH117" s="134">
        <f>IF(N117="sníž. přenesená",J117,0)</f>
        <v>0</v>
      </c>
      <c r="BI117" s="134">
        <f>IF(N117="nulová",J117,0)</f>
        <v>0</v>
      </c>
      <c r="BJ117" s="15" t="s">
        <v>21</v>
      </c>
      <c r="BK117" s="134">
        <f>ROUND(I117*H117,2)</f>
        <v>0</v>
      </c>
      <c r="BL117" s="15" t="s">
        <v>128</v>
      </c>
      <c r="BM117" s="133" t="s">
        <v>183</v>
      </c>
    </row>
    <row r="118" spans="2:65" s="1" customFormat="1" ht="10">
      <c r="B118" s="30"/>
      <c r="D118" s="135" t="s">
        <v>130</v>
      </c>
      <c r="F118" s="136" t="s">
        <v>184</v>
      </c>
      <c r="I118" s="137"/>
      <c r="L118" s="30"/>
      <c r="M118" s="138"/>
      <c r="T118" s="51"/>
      <c r="AT118" s="15" t="s">
        <v>130</v>
      </c>
      <c r="AU118" s="15" t="s">
        <v>86</v>
      </c>
    </row>
    <row r="119" spans="2:65" s="1" customFormat="1" ht="24.15" customHeight="1">
      <c r="B119" s="121"/>
      <c r="C119" s="122" t="s">
        <v>185</v>
      </c>
      <c r="D119" s="122" t="s">
        <v>123</v>
      </c>
      <c r="E119" s="123" t="s">
        <v>186</v>
      </c>
      <c r="F119" s="124" t="s">
        <v>187</v>
      </c>
      <c r="G119" s="125" t="s">
        <v>126</v>
      </c>
      <c r="H119" s="126">
        <v>1</v>
      </c>
      <c r="I119" s="127"/>
      <c r="J119" s="128">
        <f>ROUND(I119*H119,2)</f>
        <v>0</v>
      </c>
      <c r="K119" s="124" t="s">
        <v>127</v>
      </c>
      <c r="L119" s="30"/>
      <c r="M119" s="129" t="s">
        <v>3</v>
      </c>
      <c r="N119" s="130" t="s">
        <v>48</v>
      </c>
      <c r="P119" s="131">
        <f>O119*H119</f>
        <v>0</v>
      </c>
      <c r="Q119" s="131">
        <v>0</v>
      </c>
      <c r="R119" s="131">
        <f>Q119*H119</f>
        <v>0</v>
      </c>
      <c r="S119" s="131">
        <v>0</v>
      </c>
      <c r="T119" s="132">
        <f>S119*H119</f>
        <v>0</v>
      </c>
      <c r="AR119" s="133" t="s">
        <v>128</v>
      </c>
      <c r="AT119" s="133" t="s">
        <v>123</v>
      </c>
      <c r="AU119" s="133" t="s">
        <v>86</v>
      </c>
      <c r="AY119" s="15" t="s">
        <v>121</v>
      </c>
      <c r="BE119" s="134">
        <f>IF(N119="základní",J119,0)</f>
        <v>0</v>
      </c>
      <c r="BF119" s="134">
        <f>IF(N119="snížená",J119,0)</f>
        <v>0</v>
      </c>
      <c r="BG119" s="134">
        <f>IF(N119="zákl. přenesená",J119,0)</f>
        <v>0</v>
      </c>
      <c r="BH119" s="134">
        <f>IF(N119="sníž. přenesená",J119,0)</f>
        <v>0</v>
      </c>
      <c r="BI119" s="134">
        <f>IF(N119="nulová",J119,0)</f>
        <v>0</v>
      </c>
      <c r="BJ119" s="15" t="s">
        <v>21</v>
      </c>
      <c r="BK119" s="134">
        <f>ROUND(I119*H119,2)</f>
        <v>0</v>
      </c>
      <c r="BL119" s="15" t="s">
        <v>128</v>
      </c>
      <c r="BM119" s="133" t="s">
        <v>188</v>
      </c>
    </row>
    <row r="120" spans="2:65" s="1" customFormat="1" ht="10">
      <c r="B120" s="30"/>
      <c r="D120" s="135" t="s">
        <v>130</v>
      </c>
      <c r="F120" s="136" t="s">
        <v>189</v>
      </c>
      <c r="I120" s="137"/>
      <c r="L120" s="30"/>
      <c r="M120" s="138"/>
      <c r="T120" s="51"/>
      <c r="AT120" s="15" t="s">
        <v>130</v>
      </c>
      <c r="AU120" s="15" t="s">
        <v>86</v>
      </c>
    </row>
    <row r="121" spans="2:65" s="1" customFormat="1" ht="21.75" customHeight="1">
      <c r="B121" s="121"/>
      <c r="C121" s="122" t="s">
        <v>190</v>
      </c>
      <c r="D121" s="122" t="s">
        <v>123</v>
      </c>
      <c r="E121" s="123" t="s">
        <v>191</v>
      </c>
      <c r="F121" s="124" t="s">
        <v>192</v>
      </c>
      <c r="G121" s="125" t="s">
        <v>126</v>
      </c>
      <c r="H121" s="126">
        <v>1</v>
      </c>
      <c r="I121" s="127"/>
      <c r="J121" s="128">
        <f>ROUND(I121*H121,2)</f>
        <v>0</v>
      </c>
      <c r="K121" s="124" t="s">
        <v>127</v>
      </c>
      <c r="L121" s="30"/>
      <c r="M121" s="129" t="s">
        <v>3</v>
      </c>
      <c r="N121" s="130" t="s">
        <v>48</v>
      </c>
      <c r="P121" s="131">
        <f>O121*H121</f>
        <v>0</v>
      </c>
      <c r="Q121" s="131">
        <v>0</v>
      </c>
      <c r="R121" s="131">
        <f>Q121*H121</f>
        <v>0</v>
      </c>
      <c r="S121" s="131">
        <v>0</v>
      </c>
      <c r="T121" s="132">
        <f>S121*H121</f>
        <v>0</v>
      </c>
      <c r="AR121" s="133" t="s">
        <v>128</v>
      </c>
      <c r="AT121" s="133" t="s">
        <v>123</v>
      </c>
      <c r="AU121" s="133" t="s">
        <v>86</v>
      </c>
      <c r="AY121" s="15" t="s">
        <v>121</v>
      </c>
      <c r="BE121" s="134">
        <f>IF(N121="základní",J121,0)</f>
        <v>0</v>
      </c>
      <c r="BF121" s="134">
        <f>IF(N121="snížená",J121,0)</f>
        <v>0</v>
      </c>
      <c r="BG121" s="134">
        <f>IF(N121="zákl. přenesená",J121,0)</f>
        <v>0</v>
      </c>
      <c r="BH121" s="134">
        <f>IF(N121="sníž. přenesená",J121,0)</f>
        <v>0</v>
      </c>
      <c r="BI121" s="134">
        <f>IF(N121="nulová",J121,0)</f>
        <v>0</v>
      </c>
      <c r="BJ121" s="15" t="s">
        <v>21</v>
      </c>
      <c r="BK121" s="134">
        <f>ROUND(I121*H121,2)</f>
        <v>0</v>
      </c>
      <c r="BL121" s="15" t="s">
        <v>128</v>
      </c>
      <c r="BM121" s="133" t="s">
        <v>193</v>
      </c>
    </row>
    <row r="122" spans="2:65" s="1" customFormat="1" ht="10">
      <c r="B122" s="30"/>
      <c r="D122" s="135" t="s">
        <v>130</v>
      </c>
      <c r="F122" s="136" t="s">
        <v>194</v>
      </c>
      <c r="I122" s="137"/>
      <c r="L122" s="30"/>
      <c r="M122" s="138"/>
      <c r="T122" s="51"/>
      <c r="AT122" s="15" t="s">
        <v>130</v>
      </c>
      <c r="AU122" s="15" t="s">
        <v>86</v>
      </c>
    </row>
    <row r="123" spans="2:65" s="1" customFormat="1" ht="16.5" customHeight="1">
      <c r="B123" s="121"/>
      <c r="C123" s="122" t="s">
        <v>195</v>
      </c>
      <c r="D123" s="122" t="s">
        <v>123</v>
      </c>
      <c r="E123" s="123" t="s">
        <v>196</v>
      </c>
      <c r="F123" s="124" t="s">
        <v>197</v>
      </c>
      <c r="G123" s="125" t="s">
        <v>162</v>
      </c>
      <c r="H123" s="126">
        <v>2E-3</v>
      </c>
      <c r="I123" s="127"/>
      <c r="J123" s="128">
        <f>ROUND(I123*H123,2)</f>
        <v>0</v>
      </c>
      <c r="K123" s="124" t="s">
        <v>127</v>
      </c>
      <c r="L123" s="30"/>
      <c r="M123" s="129" t="s">
        <v>3</v>
      </c>
      <c r="N123" s="130" t="s">
        <v>48</v>
      </c>
      <c r="P123" s="131">
        <f>O123*H123</f>
        <v>0</v>
      </c>
      <c r="Q123" s="131">
        <v>0</v>
      </c>
      <c r="R123" s="131">
        <f>Q123*H123</f>
        <v>0</v>
      </c>
      <c r="S123" s="131">
        <v>0</v>
      </c>
      <c r="T123" s="132">
        <f>S123*H123</f>
        <v>0</v>
      </c>
      <c r="AR123" s="133" t="s">
        <v>128</v>
      </c>
      <c r="AT123" s="133" t="s">
        <v>123</v>
      </c>
      <c r="AU123" s="133" t="s">
        <v>86</v>
      </c>
      <c r="AY123" s="15" t="s">
        <v>121</v>
      </c>
      <c r="BE123" s="134">
        <f>IF(N123="základní",J123,0)</f>
        <v>0</v>
      </c>
      <c r="BF123" s="134">
        <f>IF(N123="snížená",J123,0)</f>
        <v>0</v>
      </c>
      <c r="BG123" s="134">
        <f>IF(N123="zákl. přenesená",J123,0)</f>
        <v>0</v>
      </c>
      <c r="BH123" s="134">
        <f>IF(N123="sníž. přenesená",J123,0)</f>
        <v>0</v>
      </c>
      <c r="BI123" s="134">
        <f>IF(N123="nulová",J123,0)</f>
        <v>0</v>
      </c>
      <c r="BJ123" s="15" t="s">
        <v>21</v>
      </c>
      <c r="BK123" s="134">
        <f>ROUND(I123*H123,2)</f>
        <v>0</v>
      </c>
      <c r="BL123" s="15" t="s">
        <v>128</v>
      </c>
      <c r="BM123" s="133" t="s">
        <v>198</v>
      </c>
    </row>
    <row r="124" spans="2:65" s="1" customFormat="1" ht="10">
      <c r="B124" s="30"/>
      <c r="D124" s="135" t="s">
        <v>130</v>
      </c>
      <c r="F124" s="136" t="s">
        <v>199</v>
      </c>
      <c r="I124" s="137"/>
      <c r="L124" s="30"/>
      <c r="M124" s="138"/>
      <c r="T124" s="51"/>
      <c r="AT124" s="15" t="s">
        <v>130</v>
      </c>
      <c r="AU124" s="15" t="s">
        <v>86</v>
      </c>
    </row>
    <row r="125" spans="2:65" s="12" customFormat="1" ht="10">
      <c r="B125" s="139"/>
      <c r="D125" s="140" t="s">
        <v>132</v>
      </c>
      <c r="E125" s="141" t="s">
        <v>3</v>
      </c>
      <c r="F125" s="142" t="s">
        <v>200</v>
      </c>
      <c r="H125" s="143">
        <v>2E-3</v>
      </c>
      <c r="I125" s="144"/>
      <c r="L125" s="139"/>
      <c r="M125" s="145"/>
      <c r="T125" s="146"/>
      <c r="AT125" s="141" t="s">
        <v>132</v>
      </c>
      <c r="AU125" s="141" t="s">
        <v>86</v>
      </c>
      <c r="AV125" s="12" t="s">
        <v>86</v>
      </c>
      <c r="AW125" s="12" t="s">
        <v>38</v>
      </c>
      <c r="AX125" s="12" t="s">
        <v>77</v>
      </c>
      <c r="AY125" s="141" t="s">
        <v>121</v>
      </c>
    </row>
    <row r="126" spans="2:65" s="1" customFormat="1" ht="16.5" customHeight="1">
      <c r="B126" s="121"/>
      <c r="C126" s="122" t="s">
        <v>201</v>
      </c>
      <c r="D126" s="122" t="s">
        <v>123</v>
      </c>
      <c r="E126" s="123" t="s">
        <v>202</v>
      </c>
      <c r="F126" s="124" t="s">
        <v>203</v>
      </c>
      <c r="G126" s="125" t="s">
        <v>162</v>
      </c>
      <c r="H126" s="126">
        <v>2E-3</v>
      </c>
      <c r="I126" s="127"/>
      <c r="J126" s="128">
        <f>ROUND(I126*H126,2)</f>
        <v>0</v>
      </c>
      <c r="K126" s="124" t="s">
        <v>127</v>
      </c>
      <c r="L126" s="30"/>
      <c r="M126" s="129" t="s">
        <v>3</v>
      </c>
      <c r="N126" s="130" t="s">
        <v>48</v>
      </c>
      <c r="P126" s="131">
        <f>O126*H126</f>
        <v>0</v>
      </c>
      <c r="Q126" s="131">
        <v>0</v>
      </c>
      <c r="R126" s="131">
        <f>Q126*H126</f>
        <v>0</v>
      </c>
      <c r="S126" s="131">
        <v>0</v>
      </c>
      <c r="T126" s="132">
        <f>S126*H126</f>
        <v>0</v>
      </c>
      <c r="AR126" s="133" t="s">
        <v>128</v>
      </c>
      <c r="AT126" s="133" t="s">
        <v>123</v>
      </c>
      <c r="AU126" s="133" t="s">
        <v>86</v>
      </c>
      <c r="AY126" s="15" t="s">
        <v>121</v>
      </c>
      <c r="BE126" s="134">
        <f>IF(N126="základní",J126,0)</f>
        <v>0</v>
      </c>
      <c r="BF126" s="134">
        <f>IF(N126="snížená",J126,0)</f>
        <v>0</v>
      </c>
      <c r="BG126" s="134">
        <f>IF(N126="zákl. přenesená",J126,0)</f>
        <v>0</v>
      </c>
      <c r="BH126" s="134">
        <f>IF(N126="sníž. přenesená",J126,0)</f>
        <v>0</v>
      </c>
      <c r="BI126" s="134">
        <f>IF(N126="nulová",J126,0)</f>
        <v>0</v>
      </c>
      <c r="BJ126" s="15" t="s">
        <v>21</v>
      </c>
      <c r="BK126" s="134">
        <f>ROUND(I126*H126,2)</f>
        <v>0</v>
      </c>
      <c r="BL126" s="15" t="s">
        <v>128</v>
      </c>
      <c r="BM126" s="133" t="s">
        <v>204</v>
      </c>
    </row>
    <row r="127" spans="2:65" s="1" customFormat="1" ht="10">
      <c r="B127" s="30"/>
      <c r="D127" s="135" t="s">
        <v>130</v>
      </c>
      <c r="F127" s="136" t="s">
        <v>205</v>
      </c>
      <c r="I127" s="137"/>
      <c r="L127" s="30"/>
      <c r="M127" s="138"/>
      <c r="T127" s="51"/>
      <c r="AT127" s="15" t="s">
        <v>130</v>
      </c>
      <c r="AU127" s="15" t="s">
        <v>86</v>
      </c>
    </row>
    <row r="128" spans="2:65" s="12" customFormat="1" ht="10">
      <c r="B128" s="139"/>
      <c r="D128" s="140" t="s">
        <v>132</v>
      </c>
      <c r="E128" s="141" t="s">
        <v>3</v>
      </c>
      <c r="F128" s="142" t="s">
        <v>200</v>
      </c>
      <c r="H128" s="143">
        <v>2E-3</v>
      </c>
      <c r="I128" s="144"/>
      <c r="L128" s="139"/>
      <c r="M128" s="145"/>
      <c r="T128" s="146"/>
      <c r="AT128" s="141" t="s">
        <v>132</v>
      </c>
      <c r="AU128" s="141" t="s">
        <v>86</v>
      </c>
      <c r="AV128" s="12" t="s">
        <v>86</v>
      </c>
      <c r="AW128" s="12" t="s">
        <v>38</v>
      </c>
      <c r="AX128" s="12" t="s">
        <v>77</v>
      </c>
      <c r="AY128" s="141" t="s">
        <v>121</v>
      </c>
    </row>
    <row r="129" spans="2:65" s="11" customFormat="1" ht="22.75" customHeight="1">
      <c r="B129" s="109"/>
      <c r="D129" s="110" t="s">
        <v>76</v>
      </c>
      <c r="E129" s="119" t="s">
        <v>140</v>
      </c>
      <c r="F129" s="119" t="s">
        <v>206</v>
      </c>
      <c r="I129" s="112"/>
      <c r="J129" s="120">
        <f>BK129</f>
        <v>0</v>
      </c>
      <c r="L129" s="109"/>
      <c r="M129" s="114"/>
      <c r="P129" s="115">
        <f>SUM(P130:P133)</f>
        <v>0</v>
      </c>
      <c r="R129" s="115">
        <f>SUM(R130:R133)</f>
        <v>0.60599899999999995</v>
      </c>
      <c r="T129" s="116">
        <f>SUM(T130:T133)</f>
        <v>0</v>
      </c>
      <c r="AR129" s="110" t="s">
        <v>21</v>
      </c>
      <c r="AT129" s="117" t="s">
        <v>76</v>
      </c>
      <c r="AU129" s="117" t="s">
        <v>21</v>
      </c>
      <c r="AY129" s="110" t="s">
        <v>121</v>
      </c>
      <c r="BK129" s="118">
        <f>SUM(BK130:BK133)</f>
        <v>0</v>
      </c>
    </row>
    <row r="130" spans="2:65" s="1" customFormat="1" ht="16.5" customHeight="1">
      <c r="B130" s="121"/>
      <c r="C130" s="122" t="s">
        <v>9</v>
      </c>
      <c r="D130" s="122" t="s">
        <v>123</v>
      </c>
      <c r="E130" s="123" t="s">
        <v>207</v>
      </c>
      <c r="F130" s="124" t="s">
        <v>208</v>
      </c>
      <c r="G130" s="125" t="s">
        <v>149</v>
      </c>
      <c r="H130" s="126">
        <v>1.7</v>
      </c>
      <c r="I130" s="127"/>
      <c r="J130" s="128">
        <f>ROUND(I130*H130,2)</f>
        <v>0</v>
      </c>
      <c r="K130" s="124" t="s">
        <v>127</v>
      </c>
      <c r="L130" s="30"/>
      <c r="M130" s="129" t="s">
        <v>3</v>
      </c>
      <c r="N130" s="130" t="s">
        <v>48</v>
      </c>
      <c r="P130" s="131">
        <f>O130*H130</f>
        <v>0</v>
      </c>
      <c r="Q130" s="131">
        <v>0.24127000000000001</v>
      </c>
      <c r="R130" s="131">
        <f>Q130*H130</f>
        <v>0.410159</v>
      </c>
      <c r="S130" s="131">
        <v>0</v>
      </c>
      <c r="T130" s="132">
        <f>S130*H130</f>
        <v>0</v>
      </c>
      <c r="AR130" s="133" t="s">
        <v>128</v>
      </c>
      <c r="AT130" s="133" t="s">
        <v>123</v>
      </c>
      <c r="AU130" s="133" t="s">
        <v>86</v>
      </c>
      <c r="AY130" s="15" t="s">
        <v>121</v>
      </c>
      <c r="BE130" s="134">
        <f>IF(N130="základní",J130,0)</f>
        <v>0</v>
      </c>
      <c r="BF130" s="134">
        <f>IF(N130="snížená",J130,0)</f>
        <v>0</v>
      </c>
      <c r="BG130" s="134">
        <f>IF(N130="zákl. přenesená",J130,0)</f>
        <v>0</v>
      </c>
      <c r="BH130" s="134">
        <f>IF(N130="sníž. přenesená",J130,0)</f>
        <v>0</v>
      </c>
      <c r="BI130" s="134">
        <f>IF(N130="nulová",J130,0)</f>
        <v>0</v>
      </c>
      <c r="BJ130" s="15" t="s">
        <v>21</v>
      </c>
      <c r="BK130" s="134">
        <f>ROUND(I130*H130,2)</f>
        <v>0</v>
      </c>
      <c r="BL130" s="15" t="s">
        <v>128</v>
      </c>
      <c r="BM130" s="133" t="s">
        <v>209</v>
      </c>
    </row>
    <row r="131" spans="2:65" s="1" customFormat="1" ht="10">
      <c r="B131" s="30"/>
      <c r="D131" s="135" t="s">
        <v>130</v>
      </c>
      <c r="F131" s="136" t="s">
        <v>210</v>
      </c>
      <c r="I131" s="137"/>
      <c r="L131" s="30"/>
      <c r="M131" s="138"/>
      <c r="T131" s="51"/>
      <c r="AT131" s="15" t="s">
        <v>130</v>
      </c>
      <c r="AU131" s="15" t="s">
        <v>86</v>
      </c>
    </row>
    <row r="132" spans="2:65" s="1" customFormat="1" ht="16.5" customHeight="1">
      <c r="B132" s="121"/>
      <c r="C132" s="147" t="s">
        <v>211</v>
      </c>
      <c r="D132" s="147" t="s">
        <v>159</v>
      </c>
      <c r="E132" s="148" t="s">
        <v>212</v>
      </c>
      <c r="F132" s="149" t="s">
        <v>213</v>
      </c>
      <c r="G132" s="150" t="s">
        <v>214</v>
      </c>
      <c r="H132" s="151">
        <v>16.32</v>
      </c>
      <c r="I132" s="152"/>
      <c r="J132" s="153">
        <f>ROUND(I132*H132,2)</f>
        <v>0</v>
      </c>
      <c r="K132" s="149" t="s">
        <v>127</v>
      </c>
      <c r="L132" s="154"/>
      <c r="M132" s="155" t="s">
        <v>3</v>
      </c>
      <c r="N132" s="156" t="s">
        <v>48</v>
      </c>
      <c r="P132" s="131">
        <f>O132*H132</f>
        <v>0</v>
      </c>
      <c r="Q132" s="131">
        <v>1.2E-2</v>
      </c>
      <c r="R132" s="131">
        <f>Q132*H132</f>
        <v>0.19584000000000001</v>
      </c>
      <c r="S132" s="131">
        <v>0</v>
      </c>
      <c r="T132" s="132">
        <f>S132*H132</f>
        <v>0</v>
      </c>
      <c r="AR132" s="133" t="s">
        <v>163</v>
      </c>
      <c r="AT132" s="133" t="s">
        <v>159</v>
      </c>
      <c r="AU132" s="133" t="s">
        <v>86</v>
      </c>
      <c r="AY132" s="15" t="s">
        <v>121</v>
      </c>
      <c r="BE132" s="134">
        <f>IF(N132="základní",J132,0)</f>
        <v>0</v>
      </c>
      <c r="BF132" s="134">
        <f>IF(N132="snížená",J132,0)</f>
        <v>0</v>
      </c>
      <c r="BG132" s="134">
        <f>IF(N132="zákl. přenesená",J132,0)</f>
        <v>0</v>
      </c>
      <c r="BH132" s="134">
        <f>IF(N132="sníž. přenesená",J132,0)</f>
        <v>0</v>
      </c>
      <c r="BI132" s="134">
        <f>IF(N132="nulová",J132,0)</f>
        <v>0</v>
      </c>
      <c r="BJ132" s="15" t="s">
        <v>21</v>
      </c>
      <c r="BK132" s="134">
        <f>ROUND(I132*H132,2)</f>
        <v>0</v>
      </c>
      <c r="BL132" s="15" t="s">
        <v>128</v>
      </c>
      <c r="BM132" s="133" t="s">
        <v>215</v>
      </c>
    </row>
    <row r="133" spans="2:65" s="12" customFormat="1" ht="10">
      <c r="B133" s="139"/>
      <c r="D133" s="140" t="s">
        <v>132</v>
      </c>
      <c r="F133" s="142" t="s">
        <v>216</v>
      </c>
      <c r="H133" s="143">
        <v>16.32</v>
      </c>
      <c r="I133" s="144"/>
      <c r="L133" s="139"/>
      <c r="M133" s="145"/>
      <c r="T133" s="146"/>
      <c r="AT133" s="141" t="s">
        <v>132</v>
      </c>
      <c r="AU133" s="141" t="s">
        <v>86</v>
      </c>
      <c r="AV133" s="12" t="s">
        <v>86</v>
      </c>
      <c r="AW133" s="12" t="s">
        <v>4</v>
      </c>
      <c r="AX133" s="12" t="s">
        <v>21</v>
      </c>
      <c r="AY133" s="141" t="s">
        <v>121</v>
      </c>
    </row>
    <row r="134" spans="2:65" s="11" customFormat="1" ht="22.75" customHeight="1">
      <c r="B134" s="109"/>
      <c r="D134" s="110" t="s">
        <v>76</v>
      </c>
      <c r="E134" s="119" t="s">
        <v>153</v>
      </c>
      <c r="F134" s="119" t="s">
        <v>217</v>
      </c>
      <c r="I134" s="112"/>
      <c r="J134" s="120">
        <f>BK134</f>
        <v>0</v>
      </c>
      <c r="L134" s="109"/>
      <c r="M134" s="114"/>
      <c r="P134" s="115">
        <f>SUM(P135:P177)</f>
        <v>0</v>
      </c>
      <c r="R134" s="115">
        <f>SUM(R135:R177)</f>
        <v>4.6995899999999997</v>
      </c>
      <c r="T134" s="116">
        <f>SUM(T135:T177)</f>
        <v>0</v>
      </c>
      <c r="AR134" s="110" t="s">
        <v>21</v>
      </c>
      <c r="AT134" s="117" t="s">
        <v>76</v>
      </c>
      <c r="AU134" s="117" t="s">
        <v>21</v>
      </c>
      <c r="AY134" s="110" t="s">
        <v>121</v>
      </c>
      <c r="BK134" s="118">
        <f>SUM(BK135:BK177)</f>
        <v>0</v>
      </c>
    </row>
    <row r="135" spans="2:65" s="1" customFormat="1" ht="21.75" customHeight="1">
      <c r="B135" s="121"/>
      <c r="C135" s="122" t="s">
        <v>218</v>
      </c>
      <c r="D135" s="122" t="s">
        <v>123</v>
      </c>
      <c r="E135" s="123" t="s">
        <v>219</v>
      </c>
      <c r="F135" s="124" t="s">
        <v>220</v>
      </c>
      <c r="G135" s="125" t="s">
        <v>126</v>
      </c>
      <c r="H135" s="126">
        <v>75</v>
      </c>
      <c r="I135" s="127"/>
      <c r="J135" s="128">
        <f>ROUND(I135*H135,2)</f>
        <v>0</v>
      </c>
      <c r="K135" s="124" t="s">
        <v>127</v>
      </c>
      <c r="L135" s="30"/>
      <c r="M135" s="129" t="s">
        <v>3</v>
      </c>
      <c r="N135" s="130" t="s">
        <v>48</v>
      </c>
      <c r="P135" s="131">
        <f>O135*H135</f>
        <v>0</v>
      </c>
      <c r="Q135" s="131">
        <v>0</v>
      </c>
      <c r="R135" s="131">
        <f>Q135*H135</f>
        <v>0</v>
      </c>
      <c r="S135" s="131">
        <v>0</v>
      </c>
      <c r="T135" s="132">
        <f>S135*H135</f>
        <v>0</v>
      </c>
      <c r="AR135" s="133" t="s">
        <v>128</v>
      </c>
      <c r="AT135" s="133" t="s">
        <v>123</v>
      </c>
      <c r="AU135" s="133" t="s">
        <v>86</v>
      </c>
      <c r="AY135" s="15" t="s">
        <v>121</v>
      </c>
      <c r="BE135" s="134">
        <f>IF(N135="základní",J135,0)</f>
        <v>0</v>
      </c>
      <c r="BF135" s="134">
        <f>IF(N135="snížená",J135,0)</f>
        <v>0</v>
      </c>
      <c r="BG135" s="134">
        <f>IF(N135="zákl. přenesená",J135,0)</f>
        <v>0</v>
      </c>
      <c r="BH135" s="134">
        <f>IF(N135="sníž. přenesená",J135,0)</f>
        <v>0</v>
      </c>
      <c r="BI135" s="134">
        <f>IF(N135="nulová",J135,0)</f>
        <v>0</v>
      </c>
      <c r="BJ135" s="15" t="s">
        <v>21</v>
      </c>
      <c r="BK135" s="134">
        <f>ROUND(I135*H135,2)</f>
        <v>0</v>
      </c>
      <c r="BL135" s="15" t="s">
        <v>128</v>
      </c>
      <c r="BM135" s="133" t="s">
        <v>221</v>
      </c>
    </row>
    <row r="136" spans="2:65" s="1" customFormat="1" ht="10">
      <c r="B136" s="30"/>
      <c r="D136" s="135" t="s">
        <v>130</v>
      </c>
      <c r="F136" s="136" t="s">
        <v>222</v>
      </c>
      <c r="I136" s="137"/>
      <c r="L136" s="30"/>
      <c r="M136" s="138"/>
      <c r="T136" s="51"/>
      <c r="AT136" s="15" t="s">
        <v>130</v>
      </c>
      <c r="AU136" s="15" t="s">
        <v>86</v>
      </c>
    </row>
    <row r="137" spans="2:65" s="12" customFormat="1" ht="10">
      <c r="B137" s="139"/>
      <c r="D137" s="140" t="s">
        <v>132</v>
      </c>
      <c r="E137" s="141" t="s">
        <v>3</v>
      </c>
      <c r="F137" s="142" t="s">
        <v>223</v>
      </c>
      <c r="H137" s="143">
        <v>7</v>
      </c>
      <c r="I137" s="144"/>
      <c r="L137" s="139"/>
      <c r="M137" s="145"/>
      <c r="T137" s="146"/>
      <c r="AT137" s="141" t="s">
        <v>132</v>
      </c>
      <c r="AU137" s="141" t="s">
        <v>86</v>
      </c>
      <c r="AV137" s="12" t="s">
        <v>86</v>
      </c>
      <c r="AW137" s="12" t="s">
        <v>38</v>
      </c>
      <c r="AX137" s="12" t="s">
        <v>77</v>
      </c>
      <c r="AY137" s="141" t="s">
        <v>121</v>
      </c>
    </row>
    <row r="138" spans="2:65" s="12" customFormat="1" ht="10">
      <c r="B138" s="139"/>
      <c r="D138" s="140" t="s">
        <v>132</v>
      </c>
      <c r="E138" s="141" t="s">
        <v>3</v>
      </c>
      <c r="F138" s="142" t="s">
        <v>224</v>
      </c>
      <c r="H138" s="143">
        <v>2</v>
      </c>
      <c r="I138" s="144"/>
      <c r="L138" s="139"/>
      <c r="M138" s="145"/>
      <c r="T138" s="146"/>
      <c r="AT138" s="141" t="s">
        <v>132</v>
      </c>
      <c r="AU138" s="141" t="s">
        <v>86</v>
      </c>
      <c r="AV138" s="12" t="s">
        <v>86</v>
      </c>
      <c r="AW138" s="12" t="s">
        <v>38</v>
      </c>
      <c r="AX138" s="12" t="s">
        <v>77</v>
      </c>
      <c r="AY138" s="141" t="s">
        <v>121</v>
      </c>
    </row>
    <row r="139" spans="2:65" s="12" customFormat="1" ht="10">
      <c r="B139" s="139"/>
      <c r="D139" s="140" t="s">
        <v>132</v>
      </c>
      <c r="E139" s="141" t="s">
        <v>3</v>
      </c>
      <c r="F139" s="142" t="s">
        <v>225</v>
      </c>
      <c r="H139" s="143">
        <v>44</v>
      </c>
      <c r="I139" s="144"/>
      <c r="L139" s="139"/>
      <c r="M139" s="145"/>
      <c r="T139" s="146"/>
      <c r="AT139" s="141" t="s">
        <v>132</v>
      </c>
      <c r="AU139" s="141" t="s">
        <v>86</v>
      </c>
      <c r="AV139" s="12" t="s">
        <v>86</v>
      </c>
      <c r="AW139" s="12" t="s">
        <v>38</v>
      </c>
      <c r="AX139" s="12" t="s">
        <v>77</v>
      </c>
      <c r="AY139" s="141" t="s">
        <v>121</v>
      </c>
    </row>
    <row r="140" spans="2:65" s="12" customFormat="1" ht="10">
      <c r="B140" s="139"/>
      <c r="D140" s="140" t="s">
        <v>132</v>
      </c>
      <c r="E140" s="141" t="s">
        <v>3</v>
      </c>
      <c r="F140" s="142" t="s">
        <v>226</v>
      </c>
      <c r="H140" s="143">
        <v>17</v>
      </c>
      <c r="I140" s="144"/>
      <c r="L140" s="139"/>
      <c r="M140" s="145"/>
      <c r="T140" s="146"/>
      <c r="AT140" s="141" t="s">
        <v>132</v>
      </c>
      <c r="AU140" s="141" t="s">
        <v>86</v>
      </c>
      <c r="AV140" s="12" t="s">
        <v>86</v>
      </c>
      <c r="AW140" s="12" t="s">
        <v>38</v>
      </c>
      <c r="AX140" s="12" t="s">
        <v>77</v>
      </c>
      <c r="AY140" s="141" t="s">
        <v>121</v>
      </c>
    </row>
    <row r="141" spans="2:65" s="12" customFormat="1" ht="10">
      <c r="B141" s="139"/>
      <c r="D141" s="140" t="s">
        <v>132</v>
      </c>
      <c r="E141" s="141" t="s">
        <v>3</v>
      </c>
      <c r="F141" s="142" t="s">
        <v>227</v>
      </c>
      <c r="H141" s="143">
        <v>5</v>
      </c>
      <c r="I141" s="144"/>
      <c r="L141" s="139"/>
      <c r="M141" s="145"/>
      <c r="T141" s="146"/>
      <c r="AT141" s="141" t="s">
        <v>132</v>
      </c>
      <c r="AU141" s="141" t="s">
        <v>86</v>
      </c>
      <c r="AV141" s="12" t="s">
        <v>86</v>
      </c>
      <c r="AW141" s="12" t="s">
        <v>38</v>
      </c>
      <c r="AX141" s="12" t="s">
        <v>77</v>
      </c>
      <c r="AY141" s="141" t="s">
        <v>121</v>
      </c>
    </row>
    <row r="142" spans="2:65" s="1" customFormat="1" ht="21.75" customHeight="1">
      <c r="B142" s="121"/>
      <c r="C142" s="122" t="s">
        <v>228</v>
      </c>
      <c r="D142" s="122" t="s">
        <v>123</v>
      </c>
      <c r="E142" s="123" t="s">
        <v>229</v>
      </c>
      <c r="F142" s="124" t="s">
        <v>230</v>
      </c>
      <c r="G142" s="125" t="s">
        <v>126</v>
      </c>
      <c r="H142" s="126">
        <v>29</v>
      </c>
      <c r="I142" s="127"/>
      <c r="J142" s="128">
        <f>ROUND(I142*H142,2)</f>
        <v>0</v>
      </c>
      <c r="K142" s="124" t="s">
        <v>127</v>
      </c>
      <c r="L142" s="30"/>
      <c r="M142" s="129" t="s">
        <v>3</v>
      </c>
      <c r="N142" s="130" t="s">
        <v>48</v>
      </c>
      <c r="P142" s="131">
        <f>O142*H142</f>
        <v>0</v>
      </c>
      <c r="Q142" s="131">
        <v>0</v>
      </c>
      <c r="R142" s="131">
        <f>Q142*H142</f>
        <v>0</v>
      </c>
      <c r="S142" s="131">
        <v>0</v>
      </c>
      <c r="T142" s="132">
        <f>S142*H142</f>
        <v>0</v>
      </c>
      <c r="AR142" s="133" t="s">
        <v>128</v>
      </c>
      <c r="AT142" s="133" t="s">
        <v>123</v>
      </c>
      <c r="AU142" s="133" t="s">
        <v>86</v>
      </c>
      <c r="AY142" s="15" t="s">
        <v>121</v>
      </c>
      <c r="BE142" s="134">
        <f>IF(N142="základní",J142,0)</f>
        <v>0</v>
      </c>
      <c r="BF142" s="134">
        <f>IF(N142="snížená",J142,0)</f>
        <v>0</v>
      </c>
      <c r="BG142" s="134">
        <f>IF(N142="zákl. přenesená",J142,0)</f>
        <v>0</v>
      </c>
      <c r="BH142" s="134">
        <f>IF(N142="sníž. přenesená",J142,0)</f>
        <v>0</v>
      </c>
      <c r="BI142" s="134">
        <f>IF(N142="nulová",J142,0)</f>
        <v>0</v>
      </c>
      <c r="BJ142" s="15" t="s">
        <v>21</v>
      </c>
      <c r="BK142" s="134">
        <f>ROUND(I142*H142,2)</f>
        <v>0</v>
      </c>
      <c r="BL142" s="15" t="s">
        <v>128</v>
      </c>
      <c r="BM142" s="133" t="s">
        <v>231</v>
      </c>
    </row>
    <row r="143" spans="2:65" s="1" customFormat="1" ht="10">
      <c r="B143" s="30"/>
      <c r="D143" s="135" t="s">
        <v>130</v>
      </c>
      <c r="F143" s="136" t="s">
        <v>232</v>
      </c>
      <c r="I143" s="137"/>
      <c r="L143" s="30"/>
      <c r="M143" s="138"/>
      <c r="T143" s="51"/>
      <c r="AT143" s="15" t="s">
        <v>130</v>
      </c>
      <c r="AU143" s="15" t="s">
        <v>86</v>
      </c>
    </row>
    <row r="144" spans="2:65" s="12" customFormat="1" ht="10">
      <c r="B144" s="139"/>
      <c r="D144" s="140" t="s">
        <v>132</v>
      </c>
      <c r="E144" s="141" t="s">
        <v>3</v>
      </c>
      <c r="F144" s="142" t="s">
        <v>233</v>
      </c>
      <c r="H144" s="143">
        <v>17</v>
      </c>
      <c r="I144" s="144"/>
      <c r="L144" s="139"/>
      <c r="M144" s="145"/>
      <c r="T144" s="146"/>
      <c r="AT144" s="141" t="s">
        <v>132</v>
      </c>
      <c r="AU144" s="141" t="s">
        <v>86</v>
      </c>
      <c r="AV144" s="12" t="s">
        <v>86</v>
      </c>
      <c r="AW144" s="12" t="s">
        <v>38</v>
      </c>
      <c r="AX144" s="12" t="s">
        <v>77</v>
      </c>
      <c r="AY144" s="141" t="s">
        <v>121</v>
      </c>
    </row>
    <row r="145" spans="2:65" s="12" customFormat="1" ht="10">
      <c r="B145" s="139"/>
      <c r="D145" s="140" t="s">
        <v>132</v>
      </c>
      <c r="E145" s="141" t="s">
        <v>3</v>
      </c>
      <c r="F145" s="142" t="s">
        <v>234</v>
      </c>
      <c r="H145" s="143">
        <v>5</v>
      </c>
      <c r="I145" s="144"/>
      <c r="L145" s="139"/>
      <c r="M145" s="145"/>
      <c r="T145" s="146"/>
      <c r="AT145" s="141" t="s">
        <v>132</v>
      </c>
      <c r="AU145" s="141" t="s">
        <v>86</v>
      </c>
      <c r="AV145" s="12" t="s">
        <v>86</v>
      </c>
      <c r="AW145" s="12" t="s">
        <v>38</v>
      </c>
      <c r="AX145" s="12" t="s">
        <v>77</v>
      </c>
      <c r="AY145" s="141" t="s">
        <v>121</v>
      </c>
    </row>
    <row r="146" spans="2:65" s="12" customFormat="1" ht="10">
      <c r="B146" s="139"/>
      <c r="D146" s="140" t="s">
        <v>132</v>
      </c>
      <c r="E146" s="141" t="s">
        <v>3</v>
      </c>
      <c r="F146" s="142" t="s">
        <v>235</v>
      </c>
      <c r="H146" s="143">
        <v>7</v>
      </c>
      <c r="I146" s="144"/>
      <c r="L146" s="139"/>
      <c r="M146" s="145"/>
      <c r="T146" s="146"/>
      <c r="AT146" s="141" t="s">
        <v>132</v>
      </c>
      <c r="AU146" s="141" t="s">
        <v>86</v>
      </c>
      <c r="AV146" s="12" t="s">
        <v>86</v>
      </c>
      <c r="AW146" s="12" t="s">
        <v>38</v>
      </c>
      <c r="AX146" s="12" t="s">
        <v>77</v>
      </c>
      <c r="AY146" s="141" t="s">
        <v>121</v>
      </c>
    </row>
    <row r="147" spans="2:65" s="1" customFormat="1" ht="24.15" customHeight="1">
      <c r="B147" s="121"/>
      <c r="C147" s="122" t="s">
        <v>236</v>
      </c>
      <c r="D147" s="122" t="s">
        <v>123</v>
      </c>
      <c r="E147" s="123" t="s">
        <v>237</v>
      </c>
      <c r="F147" s="124" t="s">
        <v>238</v>
      </c>
      <c r="G147" s="125" t="s">
        <v>126</v>
      </c>
      <c r="H147" s="126">
        <v>51</v>
      </c>
      <c r="I147" s="127"/>
      <c r="J147" s="128">
        <f>ROUND(I147*H147,2)</f>
        <v>0</v>
      </c>
      <c r="K147" s="124" t="s">
        <v>127</v>
      </c>
      <c r="L147" s="30"/>
      <c r="M147" s="129" t="s">
        <v>3</v>
      </c>
      <c r="N147" s="130" t="s">
        <v>48</v>
      </c>
      <c r="P147" s="131">
        <f>O147*H147</f>
        <v>0</v>
      </c>
      <c r="Q147" s="131">
        <v>0</v>
      </c>
      <c r="R147" s="131">
        <f>Q147*H147</f>
        <v>0</v>
      </c>
      <c r="S147" s="131">
        <v>0</v>
      </c>
      <c r="T147" s="132">
        <f>S147*H147</f>
        <v>0</v>
      </c>
      <c r="AR147" s="133" t="s">
        <v>128</v>
      </c>
      <c r="AT147" s="133" t="s">
        <v>123</v>
      </c>
      <c r="AU147" s="133" t="s">
        <v>86</v>
      </c>
      <c r="AY147" s="15" t="s">
        <v>121</v>
      </c>
      <c r="BE147" s="134">
        <f>IF(N147="základní",J147,0)</f>
        <v>0</v>
      </c>
      <c r="BF147" s="134">
        <f>IF(N147="snížená",J147,0)</f>
        <v>0</v>
      </c>
      <c r="BG147" s="134">
        <f>IF(N147="zákl. přenesená",J147,0)</f>
        <v>0</v>
      </c>
      <c r="BH147" s="134">
        <f>IF(N147="sníž. přenesená",J147,0)</f>
        <v>0</v>
      </c>
      <c r="BI147" s="134">
        <f>IF(N147="nulová",J147,0)</f>
        <v>0</v>
      </c>
      <c r="BJ147" s="15" t="s">
        <v>21</v>
      </c>
      <c r="BK147" s="134">
        <f>ROUND(I147*H147,2)</f>
        <v>0</v>
      </c>
      <c r="BL147" s="15" t="s">
        <v>128</v>
      </c>
      <c r="BM147" s="133" t="s">
        <v>239</v>
      </c>
    </row>
    <row r="148" spans="2:65" s="1" customFormat="1" ht="10">
      <c r="B148" s="30"/>
      <c r="D148" s="135" t="s">
        <v>130</v>
      </c>
      <c r="F148" s="136" t="s">
        <v>240</v>
      </c>
      <c r="I148" s="137"/>
      <c r="L148" s="30"/>
      <c r="M148" s="138"/>
      <c r="T148" s="51"/>
      <c r="AT148" s="15" t="s">
        <v>130</v>
      </c>
      <c r="AU148" s="15" t="s">
        <v>86</v>
      </c>
    </row>
    <row r="149" spans="2:65" s="12" customFormat="1" ht="10">
      <c r="B149" s="139"/>
      <c r="D149" s="140" t="s">
        <v>132</v>
      </c>
      <c r="E149" s="141" t="s">
        <v>3</v>
      </c>
      <c r="F149" s="142" t="s">
        <v>225</v>
      </c>
      <c r="H149" s="143">
        <v>44</v>
      </c>
      <c r="I149" s="144"/>
      <c r="L149" s="139"/>
      <c r="M149" s="145"/>
      <c r="T149" s="146"/>
      <c r="AT149" s="141" t="s">
        <v>132</v>
      </c>
      <c r="AU149" s="141" t="s">
        <v>86</v>
      </c>
      <c r="AV149" s="12" t="s">
        <v>86</v>
      </c>
      <c r="AW149" s="12" t="s">
        <v>38</v>
      </c>
      <c r="AX149" s="12" t="s">
        <v>77</v>
      </c>
      <c r="AY149" s="141" t="s">
        <v>121</v>
      </c>
    </row>
    <row r="150" spans="2:65" s="12" customFormat="1" ht="10">
      <c r="B150" s="139"/>
      <c r="D150" s="140" t="s">
        <v>132</v>
      </c>
      <c r="E150" s="141" t="s">
        <v>3</v>
      </c>
      <c r="F150" s="142" t="s">
        <v>235</v>
      </c>
      <c r="H150" s="143">
        <v>7</v>
      </c>
      <c r="I150" s="144"/>
      <c r="L150" s="139"/>
      <c r="M150" s="145"/>
      <c r="T150" s="146"/>
      <c r="AT150" s="141" t="s">
        <v>132</v>
      </c>
      <c r="AU150" s="141" t="s">
        <v>86</v>
      </c>
      <c r="AV150" s="12" t="s">
        <v>86</v>
      </c>
      <c r="AW150" s="12" t="s">
        <v>38</v>
      </c>
      <c r="AX150" s="12" t="s">
        <v>77</v>
      </c>
      <c r="AY150" s="141" t="s">
        <v>121</v>
      </c>
    </row>
    <row r="151" spans="2:65" s="1" customFormat="1" ht="16.5" customHeight="1">
      <c r="B151" s="121"/>
      <c r="C151" s="122" t="s">
        <v>241</v>
      </c>
      <c r="D151" s="122" t="s">
        <v>123</v>
      </c>
      <c r="E151" s="123" t="s">
        <v>242</v>
      </c>
      <c r="F151" s="124" t="s">
        <v>243</v>
      </c>
      <c r="G151" s="125" t="s">
        <v>126</v>
      </c>
      <c r="H151" s="126">
        <v>51</v>
      </c>
      <c r="I151" s="127"/>
      <c r="J151" s="128">
        <f>ROUND(I151*H151,2)</f>
        <v>0</v>
      </c>
      <c r="K151" s="124" t="s">
        <v>127</v>
      </c>
      <c r="L151" s="30"/>
      <c r="M151" s="129" t="s">
        <v>3</v>
      </c>
      <c r="N151" s="130" t="s">
        <v>48</v>
      </c>
      <c r="P151" s="131">
        <f>O151*H151</f>
        <v>0</v>
      </c>
      <c r="Q151" s="131">
        <v>0</v>
      </c>
      <c r="R151" s="131">
        <f>Q151*H151</f>
        <v>0</v>
      </c>
      <c r="S151" s="131">
        <v>0</v>
      </c>
      <c r="T151" s="132">
        <f>S151*H151</f>
        <v>0</v>
      </c>
      <c r="AR151" s="133" t="s">
        <v>128</v>
      </c>
      <c r="AT151" s="133" t="s">
        <v>123</v>
      </c>
      <c r="AU151" s="133" t="s">
        <v>86</v>
      </c>
      <c r="AY151" s="15" t="s">
        <v>121</v>
      </c>
      <c r="BE151" s="134">
        <f>IF(N151="základní",J151,0)</f>
        <v>0</v>
      </c>
      <c r="BF151" s="134">
        <f>IF(N151="snížená",J151,0)</f>
        <v>0</v>
      </c>
      <c r="BG151" s="134">
        <f>IF(N151="zákl. přenesená",J151,0)</f>
        <v>0</v>
      </c>
      <c r="BH151" s="134">
        <f>IF(N151="sníž. přenesená",J151,0)</f>
        <v>0</v>
      </c>
      <c r="BI151" s="134">
        <f>IF(N151="nulová",J151,0)</f>
        <v>0</v>
      </c>
      <c r="BJ151" s="15" t="s">
        <v>21</v>
      </c>
      <c r="BK151" s="134">
        <f>ROUND(I151*H151,2)</f>
        <v>0</v>
      </c>
      <c r="BL151" s="15" t="s">
        <v>128</v>
      </c>
      <c r="BM151" s="133" t="s">
        <v>244</v>
      </c>
    </row>
    <row r="152" spans="2:65" s="1" customFormat="1" ht="10">
      <c r="B152" s="30"/>
      <c r="D152" s="135" t="s">
        <v>130</v>
      </c>
      <c r="F152" s="136" t="s">
        <v>245</v>
      </c>
      <c r="I152" s="137"/>
      <c r="L152" s="30"/>
      <c r="M152" s="138"/>
      <c r="T152" s="51"/>
      <c r="AT152" s="15" t="s">
        <v>130</v>
      </c>
      <c r="AU152" s="15" t="s">
        <v>86</v>
      </c>
    </row>
    <row r="153" spans="2:65" s="12" customFormat="1" ht="10">
      <c r="B153" s="139"/>
      <c r="D153" s="140" t="s">
        <v>132</v>
      </c>
      <c r="E153" s="141" t="s">
        <v>3</v>
      </c>
      <c r="F153" s="142" t="s">
        <v>225</v>
      </c>
      <c r="H153" s="143">
        <v>44</v>
      </c>
      <c r="I153" s="144"/>
      <c r="L153" s="139"/>
      <c r="M153" s="145"/>
      <c r="T153" s="146"/>
      <c r="AT153" s="141" t="s">
        <v>132</v>
      </c>
      <c r="AU153" s="141" t="s">
        <v>86</v>
      </c>
      <c r="AV153" s="12" t="s">
        <v>86</v>
      </c>
      <c r="AW153" s="12" t="s">
        <v>38</v>
      </c>
      <c r="AX153" s="12" t="s">
        <v>77</v>
      </c>
      <c r="AY153" s="141" t="s">
        <v>121</v>
      </c>
    </row>
    <row r="154" spans="2:65" s="12" customFormat="1" ht="10">
      <c r="B154" s="139"/>
      <c r="D154" s="140" t="s">
        <v>132</v>
      </c>
      <c r="E154" s="141" t="s">
        <v>3</v>
      </c>
      <c r="F154" s="142" t="s">
        <v>235</v>
      </c>
      <c r="H154" s="143">
        <v>7</v>
      </c>
      <c r="I154" s="144"/>
      <c r="L154" s="139"/>
      <c r="M154" s="145"/>
      <c r="T154" s="146"/>
      <c r="AT154" s="141" t="s">
        <v>132</v>
      </c>
      <c r="AU154" s="141" t="s">
        <v>86</v>
      </c>
      <c r="AV154" s="12" t="s">
        <v>86</v>
      </c>
      <c r="AW154" s="12" t="s">
        <v>38</v>
      </c>
      <c r="AX154" s="12" t="s">
        <v>77</v>
      </c>
      <c r="AY154" s="141" t="s">
        <v>121</v>
      </c>
    </row>
    <row r="155" spans="2:65" s="1" customFormat="1" ht="24.15" customHeight="1">
      <c r="B155" s="121"/>
      <c r="C155" s="122" t="s">
        <v>8</v>
      </c>
      <c r="D155" s="122" t="s">
        <v>123</v>
      </c>
      <c r="E155" s="123" t="s">
        <v>246</v>
      </c>
      <c r="F155" s="124" t="s">
        <v>247</v>
      </c>
      <c r="G155" s="125" t="s">
        <v>126</v>
      </c>
      <c r="H155" s="126">
        <v>44</v>
      </c>
      <c r="I155" s="127"/>
      <c r="J155" s="128">
        <f>ROUND(I155*H155,2)</f>
        <v>0</v>
      </c>
      <c r="K155" s="124" t="s">
        <v>127</v>
      </c>
      <c r="L155" s="30"/>
      <c r="M155" s="129" t="s">
        <v>3</v>
      </c>
      <c r="N155" s="130" t="s">
        <v>48</v>
      </c>
      <c r="P155" s="131">
        <f>O155*H155</f>
        <v>0</v>
      </c>
      <c r="Q155" s="131">
        <v>0</v>
      </c>
      <c r="R155" s="131">
        <f>Q155*H155</f>
        <v>0</v>
      </c>
      <c r="S155" s="131">
        <v>0</v>
      </c>
      <c r="T155" s="132">
        <f>S155*H155</f>
        <v>0</v>
      </c>
      <c r="AR155" s="133" t="s">
        <v>128</v>
      </c>
      <c r="AT155" s="133" t="s">
        <v>123</v>
      </c>
      <c r="AU155" s="133" t="s">
        <v>86</v>
      </c>
      <c r="AY155" s="15" t="s">
        <v>121</v>
      </c>
      <c r="BE155" s="134">
        <f>IF(N155="základní",J155,0)</f>
        <v>0</v>
      </c>
      <c r="BF155" s="134">
        <f>IF(N155="snížená",J155,0)</f>
        <v>0</v>
      </c>
      <c r="BG155" s="134">
        <f>IF(N155="zákl. přenesená",J155,0)</f>
        <v>0</v>
      </c>
      <c r="BH155" s="134">
        <f>IF(N155="sníž. přenesená",J155,0)</f>
        <v>0</v>
      </c>
      <c r="BI155" s="134">
        <f>IF(N155="nulová",J155,0)</f>
        <v>0</v>
      </c>
      <c r="BJ155" s="15" t="s">
        <v>21</v>
      </c>
      <c r="BK155" s="134">
        <f>ROUND(I155*H155,2)</f>
        <v>0</v>
      </c>
      <c r="BL155" s="15" t="s">
        <v>128</v>
      </c>
      <c r="BM155" s="133" t="s">
        <v>248</v>
      </c>
    </row>
    <row r="156" spans="2:65" s="1" customFormat="1" ht="10">
      <c r="B156" s="30"/>
      <c r="D156" s="135" t="s">
        <v>130</v>
      </c>
      <c r="F156" s="136" t="s">
        <v>249</v>
      </c>
      <c r="I156" s="137"/>
      <c r="L156" s="30"/>
      <c r="M156" s="138"/>
      <c r="T156" s="51"/>
      <c r="AT156" s="15" t="s">
        <v>130</v>
      </c>
      <c r="AU156" s="15" t="s">
        <v>86</v>
      </c>
    </row>
    <row r="157" spans="2:65" s="12" customFormat="1" ht="10">
      <c r="B157" s="139"/>
      <c r="D157" s="140" t="s">
        <v>132</v>
      </c>
      <c r="E157" s="141" t="s">
        <v>3</v>
      </c>
      <c r="F157" s="142" t="s">
        <v>225</v>
      </c>
      <c r="H157" s="143">
        <v>44</v>
      </c>
      <c r="I157" s="144"/>
      <c r="L157" s="139"/>
      <c r="M157" s="145"/>
      <c r="T157" s="146"/>
      <c r="AT157" s="141" t="s">
        <v>132</v>
      </c>
      <c r="AU157" s="141" t="s">
        <v>86</v>
      </c>
      <c r="AV157" s="12" t="s">
        <v>86</v>
      </c>
      <c r="AW157" s="12" t="s">
        <v>38</v>
      </c>
      <c r="AX157" s="12" t="s">
        <v>77</v>
      </c>
      <c r="AY157" s="141" t="s">
        <v>121</v>
      </c>
    </row>
    <row r="158" spans="2:65" s="1" customFormat="1" ht="24.15" customHeight="1">
      <c r="B158" s="121"/>
      <c r="C158" s="122" t="s">
        <v>250</v>
      </c>
      <c r="D158" s="122" t="s">
        <v>123</v>
      </c>
      <c r="E158" s="123" t="s">
        <v>251</v>
      </c>
      <c r="F158" s="124" t="s">
        <v>252</v>
      </c>
      <c r="G158" s="125" t="s">
        <v>126</v>
      </c>
      <c r="H158" s="126">
        <v>7</v>
      </c>
      <c r="I158" s="127"/>
      <c r="J158" s="128">
        <f>ROUND(I158*H158,2)</f>
        <v>0</v>
      </c>
      <c r="K158" s="124" t="s">
        <v>127</v>
      </c>
      <c r="L158" s="30"/>
      <c r="M158" s="129" t="s">
        <v>3</v>
      </c>
      <c r="N158" s="130" t="s">
        <v>48</v>
      </c>
      <c r="P158" s="131">
        <f>O158*H158</f>
        <v>0</v>
      </c>
      <c r="Q158" s="131">
        <v>0</v>
      </c>
      <c r="R158" s="131">
        <f>Q158*H158</f>
        <v>0</v>
      </c>
      <c r="S158" s="131">
        <v>0</v>
      </c>
      <c r="T158" s="132">
        <f>S158*H158</f>
        <v>0</v>
      </c>
      <c r="AR158" s="133" t="s">
        <v>128</v>
      </c>
      <c r="AT158" s="133" t="s">
        <v>123</v>
      </c>
      <c r="AU158" s="133" t="s">
        <v>86</v>
      </c>
      <c r="AY158" s="15" t="s">
        <v>121</v>
      </c>
      <c r="BE158" s="134">
        <f>IF(N158="základní",J158,0)</f>
        <v>0</v>
      </c>
      <c r="BF158" s="134">
        <f>IF(N158="snížená",J158,0)</f>
        <v>0</v>
      </c>
      <c r="BG158" s="134">
        <f>IF(N158="zákl. přenesená",J158,0)</f>
        <v>0</v>
      </c>
      <c r="BH158" s="134">
        <f>IF(N158="sníž. přenesená",J158,0)</f>
        <v>0</v>
      </c>
      <c r="BI158" s="134">
        <f>IF(N158="nulová",J158,0)</f>
        <v>0</v>
      </c>
      <c r="BJ158" s="15" t="s">
        <v>21</v>
      </c>
      <c r="BK158" s="134">
        <f>ROUND(I158*H158,2)</f>
        <v>0</v>
      </c>
      <c r="BL158" s="15" t="s">
        <v>128</v>
      </c>
      <c r="BM158" s="133" t="s">
        <v>253</v>
      </c>
    </row>
    <row r="159" spans="2:65" s="1" customFormat="1" ht="10">
      <c r="B159" s="30"/>
      <c r="D159" s="135" t="s">
        <v>130</v>
      </c>
      <c r="F159" s="136" t="s">
        <v>254</v>
      </c>
      <c r="I159" s="137"/>
      <c r="L159" s="30"/>
      <c r="M159" s="138"/>
      <c r="T159" s="51"/>
      <c r="AT159" s="15" t="s">
        <v>130</v>
      </c>
      <c r="AU159" s="15" t="s">
        <v>86</v>
      </c>
    </row>
    <row r="160" spans="2:65" s="12" customFormat="1" ht="10">
      <c r="B160" s="139"/>
      <c r="D160" s="140" t="s">
        <v>132</v>
      </c>
      <c r="E160" s="141" t="s">
        <v>3</v>
      </c>
      <c r="F160" s="142" t="s">
        <v>235</v>
      </c>
      <c r="H160" s="143">
        <v>7</v>
      </c>
      <c r="I160" s="144"/>
      <c r="L160" s="139"/>
      <c r="M160" s="145"/>
      <c r="T160" s="146"/>
      <c r="AT160" s="141" t="s">
        <v>132</v>
      </c>
      <c r="AU160" s="141" t="s">
        <v>86</v>
      </c>
      <c r="AV160" s="12" t="s">
        <v>86</v>
      </c>
      <c r="AW160" s="12" t="s">
        <v>38</v>
      </c>
      <c r="AX160" s="12" t="s">
        <v>77</v>
      </c>
      <c r="AY160" s="141" t="s">
        <v>121</v>
      </c>
    </row>
    <row r="161" spans="2:65" s="1" customFormat="1" ht="37.75" customHeight="1">
      <c r="B161" s="121"/>
      <c r="C161" s="122" t="s">
        <v>255</v>
      </c>
      <c r="D161" s="122" t="s">
        <v>123</v>
      </c>
      <c r="E161" s="123" t="s">
        <v>256</v>
      </c>
      <c r="F161" s="124" t="s">
        <v>257</v>
      </c>
      <c r="G161" s="125" t="s">
        <v>126</v>
      </c>
      <c r="H161" s="126">
        <v>9</v>
      </c>
      <c r="I161" s="127"/>
      <c r="J161" s="128">
        <f>ROUND(I161*H161,2)</f>
        <v>0</v>
      </c>
      <c r="K161" s="124" t="s">
        <v>127</v>
      </c>
      <c r="L161" s="30"/>
      <c r="M161" s="129" t="s">
        <v>3</v>
      </c>
      <c r="N161" s="130" t="s">
        <v>48</v>
      </c>
      <c r="P161" s="131">
        <f>O161*H161</f>
        <v>0</v>
      </c>
      <c r="Q161" s="131">
        <v>8.9219999999999994E-2</v>
      </c>
      <c r="R161" s="131">
        <f>Q161*H161</f>
        <v>0.80297999999999992</v>
      </c>
      <c r="S161" s="131">
        <v>0</v>
      </c>
      <c r="T161" s="132">
        <f>S161*H161</f>
        <v>0</v>
      </c>
      <c r="AR161" s="133" t="s">
        <v>128</v>
      </c>
      <c r="AT161" s="133" t="s">
        <v>123</v>
      </c>
      <c r="AU161" s="133" t="s">
        <v>86</v>
      </c>
      <c r="AY161" s="15" t="s">
        <v>121</v>
      </c>
      <c r="BE161" s="134">
        <f>IF(N161="základní",J161,0)</f>
        <v>0</v>
      </c>
      <c r="BF161" s="134">
        <f>IF(N161="snížená",J161,0)</f>
        <v>0</v>
      </c>
      <c r="BG161" s="134">
        <f>IF(N161="zákl. přenesená",J161,0)</f>
        <v>0</v>
      </c>
      <c r="BH161" s="134">
        <f>IF(N161="sníž. přenesená",J161,0)</f>
        <v>0</v>
      </c>
      <c r="BI161" s="134">
        <f>IF(N161="nulová",J161,0)</f>
        <v>0</v>
      </c>
      <c r="BJ161" s="15" t="s">
        <v>21</v>
      </c>
      <c r="BK161" s="134">
        <f>ROUND(I161*H161,2)</f>
        <v>0</v>
      </c>
      <c r="BL161" s="15" t="s">
        <v>128</v>
      </c>
      <c r="BM161" s="133" t="s">
        <v>258</v>
      </c>
    </row>
    <row r="162" spans="2:65" s="1" customFormat="1" ht="10">
      <c r="B162" s="30"/>
      <c r="D162" s="135" t="s">
        <v>130</v>
      </c>
      <c r="F162" s="136" t="s">
        <v>259</v>
      </c>
      <c r="I162" s="137"/>
      <c r="L162" s="30"/>
      <c r="M162" s="138"/>
      <c r="T162" s="51"/>
      <c r="AT162" s="15" t="s">
        <v>130</v>
      </c>
      <c r="AU162" s="15" t="s">
        <v>86</v>
      </c>
    </row>
    <row r="163" spans="2:65" s="12" customFormat="1" ht="10">
      <c r="B163" s="139"/>
      <c r="D163" s="140" t="s">
        <v>132</v>
      </c>
      <c r="E163" s="141" t="s">
        <v>3</v>
      </c>
      <c r="F163" s="142" t="s">
        <v>260</v>
      </c>
      <c r="H163" s="143">
        <v>9</v>
      </c>
      <c r="I163" s="144"/>
      <c r="L163" s="139"/>
      <c r="M163" s="145"/>
      <c r="T163" s="146"/>
      <c r="AT163" s="141" t="s">
        <v>132</v>
      </c>
      <c r="AU163" s="141" t="s">
        <v>86</v>
      </c>
      <c r="AV163" s="12" t="s">
        <v>86</v>
      </c>
      <c r="AW163" s="12" t="s">
        <v>38</v>
      </c>
      <c r="AX163" s="12" t="s">
        <v>77</v>
      </c>
      <c r="AY163" s="141" t="s">
        <v>121</v>
      </c>
    </row>
    <row r="164" spans="2:65" s="1" customFormat="1" ht="16.5" customHeight="1">
      <c r="B164" s="121"/>
      <c r="C164" s="147" t="s">
        <v>261</v>
      </c>
      <c r="D164" s="147" t="s">
        <v>159</v>
      </c>
      <c r="E164" s="148" t="s">
        <v>262</v>
      </c>
      <c r="F164" s="149" t="s">
        <v>263</v>
      </c>
      <c r="G164" s="150" t="s">
        <v>126</v>
      </c>
      <c r="H164" s="151">
        <v>2.06</v>
      </c>
      <c r="I164" s="152"/>
      <c r="J164" s="153">
        <f>ROUND(I164*H164,2)</f>
        <v>0</v>
      </c>
      <c r="K164" s="149" t="s">
        <v>127</v>
      </c>
      <c r="L164" s="154"/>
      <c r="M164" s="155" t="s">
        <v>3</v>
      </c>
      <c r="N164" s="156" t="s">
        <v>48</v>
      </c>
      <c r="P164" s="131">
        <f>O164*H164</f>
        <v>0</v>
      </c>
      <c r="Q164" s="131">
        <v>0.13100000000000001</v>
      </c>
      <c r="R164" s="131">
        <f>Q164*H164</f>
        <v>0.26986000000000004</v>
      </c>
      <c r="S164" s="131">
        <v>0</v>
      </c>
      <c r="T164" s="132">
        <f>S164*H164</f>
        <v>0</v>
      </c>
      <c r="AR164" s="133" t="s">
        <v>163</v>
      </c>
      <c r="AT164" s="133" t="s">
        <v>159</v>
      </c>
      <c r="AU164" s="133" t="s">
        <v>86</v>
      </c>
      <c r="AY164" s="15" t="s">
        <v>121</v>
      </c>
      <c r="BE164" s="134">
        <f>IF(N164="základní",J164,0)</f>
        <v>0</v>
      </c>
      <c r="BF164" s="134">
        <f>IF(N164="snížená",J164,0)</f>
        <v>0</v>
      </c>
      <c r="BG164" s="134">
        <f>IF(N164="zákl. přenesená",J164,0)</f>
        <v>0</v>
      </c>
      <c r="BH164" s="134">
        <f>IF(N164="sníž. přenesená",J164,0)</f>
        <v>0</v>
      </c>
      <c r="BI164" s="134">
        <f>IF(N164="nulová",J164,0)</f>
        <v>0</v>
      </c>
      <c r="BJ164" s="15" t="s">
        <v>21</v>
      </c>
      <c r="BK164" s="134">
        <f>ROUND(I164*H164,2)</f>
        <v>0</v>
      </c>
      <c r="BL164" s="15" t="s">
        <v>128</v>
      </c>
      <c r="BM164" s="133" t="s">
        <v>264</v>
      </c>
    </row>
    <row r="165" spans="2:65" s="12" customFormat="1" ht="10">
      <c r="B165" s="139"/>
      <c r="D165" s="140" t="s">
        <v>132</v>
      </c>
      <c r="E165" s="141" t="s">
        <v>3</v>
      </c>
      <c r="F165" s="142" t="s">
        <v>223</v>
      </c>
      <c r="H165" s="143">
        <v>7</v>
      </c>
      <c r="I165" s="144"/>
      <c r="L165" s="139"/>
      <c r="M165" s="145"/>
      <c r="T165" s="146"/>
      <c r="AT165" s="141" t="s">
        <v>132</v>
      </c>
      <c r="AU165" s="141" t="s">
        <v>86</v>
      </c>
      <c r="AV165" s="12" t="s">
        <v>86</v>
      </c>
      <c r="AW165" s="12" t="s">
        <v>38</v>
      </c>
      <c r="AX165" s="12" t="s">
        <v>77</v>
      </c>
      <c r="AY165" s="141" t="s">
        <v>121</v>
      </c>
    </row>
    <row r="166" spans="2:65" s="12" customFormat="1" ht="10">
      <c r="B166" s="139"/>
      <c r="D166" s="140" t="s">
        <v>132</v>
      </c>
      <c r="E166" s="141" t="s">
        <v>3</v>
      </c>
      <c r="F166" s="142" t="s">
        <v>265</v>
      </c>
      <c r="H166" s="143">
        <v>-5</v>
      </c>
      <c r="I166" s="144"/>
      <c r="L166" s="139"/>
      <c r="M166" s="145"/>
      <c r="T166" s="146"/>
      <c r="AT166" s="141" t="s">
        <v>132</v>
      </c>
      <c r="AU166" s="141" t="s">
        <v>86</v>
      </c>
      <c r="AV166" s="12" t="s">
        <v>86</v>
      </c>
      <c r="AW166" s="12" t="s">
        <v>38</v>
      </c>
      <c r="AX166" s="12" t="s">
        <v>77</v>
      </c>
      <c r="AY166" s="141" t="s">
        <v>121</v>
      </c>
    </row>
    <row r="167" spans="2:65" s="12" customFormat="1" ht="10">
      <c r="B167" s="139"/>
      <c r="D167" s="140" t="s">
        <v>132</v>
      </c>
      <c r="F167" s="142" t="s">
        <v>266</v>
      </c>
      <c r="H167" s="143">
        <v>2.06</v>
      </c>
      <c r="I167" s="144"/>
      <c r="L167" s="139"/>
      <c r="M167" s="145"/>
      <c r="T167" s="146"/>
      <c r="AT167" s="141" t="s">
        <v>132</v>
      </c>
      <c r="AU167" s="141" t="s">
        <v>86</v>
      </c>
      <c r="AV167" s="12" t="s">
        <v>86</v>
      </c>
      <c r="AW167" s="12" t="s">
        <v>4</v>
      </c>
      <c r="AX167" s="12" t="s">
        <v>21</v>
      </c>
      <c r="AY167" s="141" t="s">
        <v>121</v>
      </c>
    </row>
    <row r="168" spans="2:65" s="1" customFormat="1" ht="16.5" customHeight="1">
      <c r="B168" s="121"/>
      <c r="C168" s="147" t="s">
        <v>267</v>
      </c>
      <c r="D168" s="147" t="s">
        <v>159</v>
      </c>
      <c r="E168" s="148" t="s">
        <v>268</v>
      </c>
      <c r="F168" s="149" t="s">
        <v>269</v>
      </c>
      <c r="G168" s="150" t="s">
        <v>126</v>
      </c>
      <c r="H168" s="151">
        <v>2.06</v>
      </c>
      <c r="I168" s="152"/>
      <c r="J168" s="153">
        <f>ROUND(I168*H168,2)</f>
        <v>0</v>
      </c>
      <c r="K168" s="149" t="s">
        <v>127</v>
      </c>
      <c r="L168" s="154"/>
      <c r="M168" s="155" t="s">
        <v>3</v>
      </c>
      <c r="N168" s="156" t="s">
        <v>48</v>
      </c>
      <c r="P168" s="131">
        <f>O168*H168</f>
        <v>0</v>
      </c>
      <c r="Q168" s="131">
        <v>0.13100000000000001</v>
      </c>
      <c r="R168" s="131">
        <f>Q168*H168</f>
        <v>0.26986000000000004</v>
      </c>
      <c r="S168" s="131">
        <v>0</v>
      </c>
      <c r="T168" s="132">
        <f>S168*H168</f>
        <v>0</v>
      </c>
      <c r="AR168" s="133" t="s">
        <v>163</v>
      </c>
      <c r="AT168" s="133" t="s">
        <v>159</v>
      </c>
      <c r="AU168" s="133" t="s">
        <v>86</v>
      </c>
      <c r="AY168" s="15" t="s">
        <v>121</v>
      </c>
      <c r="BE168" s="134">
        <f>IF(N168="základní",J168,0)</f>
        <v>0</v>
      </c>
      <c r="BF168" s="134">
        <f>IF(N168="snížená",J168,0)</f>
        <v>0</v>
      </c>
      <c r="BG168" s="134">
        <f>IF(N168="zákl. přenesená",J168,0)</f>
        <v>0</v>
      </c>
      <c r="BH168" s="134">
        <f>IF(N168="sníž. přenesená",J168,0)</f>
        <v>0</v>
      </c>
      <c r="BI168" s="134">
        <f>IF(N168="nulová",J168,0)</f>
        <v>0</v>
      </c>
      <c r="BJ168" s="15" t="s">
        <v>21</v>
      </c>
      <c r="BK168" s="134">
        <f>ROUND(I168*H168,2)</f>
        <v>0</v>
      </c>
      <c r="BL168" s="15" t="s">
        <v>128</v>
      </c>
      <c r="BM168" s="133" t="s">
        <v>270</v>
      </c>
    </row>
    <row r="169" spans="2:65" s="12" customFormat="1" ht="10">
      <c r="B169" s="139"/>
      <c r="D169" s="140" t="s">
        <v>132</v>
      </c>
      <c r="E169" s="141" t="s">
        <v>3</v>
      </c>
      <c r="F169" s="142" t="s">
        <v>224</v>
      </c>
      <c r="H169" s="143">
        <v>2</v>
      </c>
      <c r="I169" s="144"/>
      <c r="L169" s="139"/>
      <c r="M169" s="145"/>
      <c r="T169" s="146"/>
      <c r="AT169" s="141" t="s">
        <v>132</v>
      </c>
      <c r="AU169" s="141" t="s">
        <v>86</v>
      </c>
      <c r="AV169" s="12" t="s">
        <v>86</v>
      </c>
      <c r="AW169" s="12" t="s">
        <v>38</v>
      </c>
      <c r="AX169" s="12" t="s">
        <v>77</v>
      </c>
      <c r="AY169" s="141" t="s">
        <v>121</v>
      </c>
    </row>
    <row r="170" spans="2:65" s="12" customFormat="1" ht="10">
      <c r="B170" s="139"/>
      <c r="D170" s="140" t="s">
        <v>132</v>
      </c>
      <c r="F170" s="142" t="s">
        <v>266</v>
      </c>
      <c r="H170" s="143">
        <v>2.06</v>
      </c>
      <c r="I170" s="144"/>
      <c r="L170" s="139"/>
      <c r="M170" s="145"/>
      <c r="T170" s="146"/>
      <c r="AT170" s="141" t="s">
        <v>132</v>
      </c>
      <c r="AU170" s="141" t="s">
        <v>86</v>
      </c>
      <c r="AV170" s="12" t="s">
        <v>86</v>
      </c>
      <c r="AW170" s="12" t="s">
        <v>4</v>
      </c>
      <c r="AX170" s="12" t="s">
        <v>21</v>
      </c>
      <c r="AY170" s="141" t="s">
        <v>121</v>
      </c>
    </row>
    <row r="171" spans="2:65" s="1" customFormat="1" ht="37.75" customHeight="1">
      <c r="B171" s="121"/>
      <c r="C171" s="122" t="s">
        <v>271</v>
      </c>
      <c r="D171" s="122" t="s">
        <v>123</v>
      </c>
      <c r="E171" s="123" t="s">
        <v>272</v>
      </c>
      <c r="F171" s="124" t="s">
        <v>273</v>
      </c>
      <c r="G171" s="125" t="s">
        <v>126</v>
      </c>
      <c r="H171" s="126">
        <v>22</v>
      </c>
      <c r="I171" s="127"/>
      <c r="J171" s="128">
        <f>ROUND(I171*H171,2)</f>
        <v>0</v>
      </c>
      <c r="K171" s="124" t="s">
        <v>127</v>
      </c>
      <c r="L171" s="30"/>
      <c r="M171" s="129" t="s">
        <v>3</v>
      </c>
      <c r="N171" s="130" t="s">
        <v>48</v>
      </c>
      <c r="P171" s="131">
        <f>O171*H171</f>
        <v>0</v>
      </c>
      <c r="Q171" s="131">
        <v>0.11162</v>
      </c>
      <c r="R171" s="131">
        <f>Q171*H171</f>
        <v>2.4556399999999998</v>
      </c>
      <c r="S171" s="131">
        <v>0</v>
      </c>
      <c r="T171" s="132">
        <f>S171*H171</f>
        <v>0</v>
      </c>
      <c r="AR171" s="133" t="s">
        <v>128</v>
      </c>
      <c r="AT171" s="133" t="s">
        <v>123</v>
      </c>
      <c r="AU171" s="133" t="s">
        <v>86</v>
      </c>
      <c r="AY171" s="15" t="s">
        <v>121</v>
      </c>
      <c r="BE171" s="134">
        <f>IF(N171="základní",J171,0)</f>
        <v>0</v>
      </c>
      <c r="BF171" s="134">
        <f>IF(N171="snížená",J171,0)</f>
        <v>0</v>
      </c>
      <c r="BG171" s="134">
        <f>IF(N171="zákl. přenesená",J171,0)</f>
        <v>0</v>
      </c>
      <c r="BH171" s="134">
        <f>IF(N171="sníž. přenesená",J171,0)</f>
        <v>0</v>
      </c>
      <c r="BI171" s="134">
        <f>IF(N171="nulová",J171,0)</f>
        <v>0</v>
      </c>
      <c r="BJ171" s="15" t="s">
        <v>21</v>
      </c>
      <c r="BK171" s="134">
        <f>ROUND(I171*H171,2)</f>
        <v>0</v>
      </c>
      <c r="BL171" s="15" t="s">
        <v>128</v>
      </c>
      <c r="BM171" s="133" t="s">
        <v>274</v>
      </c>
    </row>
    <row r="172" spans="2:65" s="1" customFormat="1" ht="10">
      <c r="B172" s="30"/>
      <c r="D172" s="135" t="s">
        <v>130</v>
      </c>
      <c r="F172" s="136" t="s">
        <v>275</v>
      </c>
      <c r="I172" s="137"/>
      <c r="L172" s="30"/>
      <c r="M172" s="138"/>
      <c r="T172" s="51"/>
      <c r="AT172" s="15" t="s">
        <v>130</v>
      </c>
      <c r="AU172" s="15" t="s">
        <v>86</v>
      </c>
    </row>
    <row r="173" spans="2:65" s="12" customFormat="1" ht="10">
      <c r="B173" s="139"/>
      <c r="D173" s="140" t="s">
        <v>132</v>
      </c>
      <c r="E173" s="141" t="s">
        <v>3</v>
      </c>
      <c r="F173" s="142" t="s">
        <v>276</v>
      </c>
      <c r="H173" s="143">
        <v>17</v>
      </c>
      <c r="I173" s="144"/>
      <c r="L173" s="139"/>
      <c r="M173" s="145"/>
      <c r="T173" s="146"/>
      <c r="AT173" s="141" t="s">
        <v>132</v>
      </c>
      <c r="AU173" s="141" t="s">
        <v>86</v>
      </c>
      <c r="AV173" s="12" t="s">
        <v>86</v>
      </c>
      <c r="AW173" s="12" t="s">
        <v>38</v>
      </c>
      <c r="AX173" s="12" t="s">
        <v>77</v>
      </c>
      <c r="AY173" s="141" t="s">
        <v>121</v>
      </c>
    </row>
    <row r="174" spans="2:65" s="12" customFormat="1" ht="10">
      <c r="B174" s="139"/>
      <c r="D174" s="140" t="s">
        <v>132</v>
      </c>
      <c r="E174" s="141" t="s">
        <v>3</v>
      </c>
      <c r="F174" s="142" t="s">
        <v>277</v>
      </c>
      <c r="H174" s="143">
        <v>5</v>
      </c>
      <c r="I174" s="144"/>
      <c r="L174" s="139"/>
      <c r="M174" s="145"/>
      <c r="T174" s="146"/>
      <c r="AT174" s="141" t="s">
        <v>132</v>
      </c>
      <c r="AU174" s="141" t="s">
        <v>86</v>
      </c>
      <c r="AV174" s="12" t="s">
        <v>86</v>
      </c>
      <c r="AW174" s="12" t="s">
        <v>38</v>
      </c>
      <c r="AX174" s="12" t="s">
        <v>77</v>
      </c>
      <c r="AY174" s="141" t="s">
        <v>121</v>
      </c>
    </row>
    <row r="175" spans="2:65" s="1" customFormat="1" ht="16.5" customHeight="1">
      <c r="B175" s="121"/>
      <c r="C175" s="147" t="s">
        <v>278</v>
      </c>
      <c r="D175" s="147" t="s">
        <v>159</v>
      </c>
      <c r="E175" s="148" t="s">
        <v>279</v>
      </c>
      <c r="F175" s="149" t="s">
        <v>280</v>
      </c>
      <c r="G175" s="150" t="s">
        <v>126</v>
      </c>
      <c r="H175" s="151">
        <v>5.15</v>
      </c>
      <c r="I175" s="152"/>
      <c r="J175" s="153">
        <f>ROUND(I175*H175,2)</f>
        <v>0</v>
      </c>
      <c r="K175" s="149" t="s">
        <v>127</v>
      </c>
      <c r="L175" s="154"/>
      <c r="M175" s="155" t="s">
        <v>3</v>
      </c>
      <c r="N175" s="156" t="s">
        <v>48</v>
      </c>
      <c r="P175" s="131">
        <f>O175*H175</f>
        <v>0</v>
      </c>
      <c r="Q175" s="131">
        <v>0.17499999999999999</v>
      </c>
      <c r="R175" s="131">
        <f>Q175*H175</f>
        <v>0.90125</v>
      </c>
      <c r="S175" s="131">
        <v>0</v>
      </c>
      <c r="T175" s="132">
        <f>S175*H175</f>
        <v>0</v>
      </c>
      <c r="AR175" s="133" t="s">
        <v>163</v>
      </c>
      <c r="AT175" s="133" t="s">
        <v>159</v>
      </c>
      <c r="AU175" s="133" t="s">
        <v>86</v>
      </c>
      <c r="AY175" s="15" t="s">
        <v>121</v>
      </c>
      <c r="BE175" s="134">
        <f>IF(N175="základní",J175,0)</f>
        <v>0</v>
      </c>
      <c r="BF175" s="134">
        <f>IF(N175="snížená",J175,0)</f>
        <v>0</v>
      </c>
      <c r="BG175" s="134">
        <f>IF(N175="zákl. přenesená",J175,0)</f>
        <v>0</v>
      </c>
      <c r="BH175" s="134">
        <f>IF(N175="sníž. přenesená",J175,0)</f>
        <v>0</v>
      </c>
      <c r="BI175" s="134">
        <f>IF(N175="nulová",J175,0)</f>
        <v>0</v>
      </c>
      <c r="BJ175" s="15" t="s">
        <v>21</v>
      </c>
      <c r="BK175" s="134">
        <f>ROUND(I175*H175,2)</f>
        <v>0</v>
      </c>
      <c r="BL175" s="15" t="s">
        <v>128</v>
      </c>
      <c r="BM175" s="133" t="s">
        <v>281</v>
      </c>
    </row>
    <row r="176" spans="2:65" s="12" customFormat="1" ht="10">
      <c r="B176" s="139"/>
      <c r="D176" s="140" t="s">
        <v>132</v>
      </c>
      <c r="E176" s="141" t="s">
        <v>3</v>
      </c>
      <c r="F176" s="142" t="s">
        <v>277</v>
      </c>
      <c r="H176" s="143">
        <v>5</v>
      </c>
      <c r="I176" s="144"/>
      <c r="L176" s="139"/>
      <c r="M176" s="145"/>
      <c r="T176" s="146"/>
      <c r="AT176" s="141" t="s">
        <v>132</v>
      </c>
      <c r="AU176" s="141" t="s">
        <v>86</v>
      </c>
      <c r="AV176" s="12" t="s">
        <v>86</v>
      </c>
      <c r="AW176" s="12" t="s">
        <v>38</v>
      </c>
      <c r="AX176" s="12" t="s">
        <v>77</v>
      </c>
      <c r="AY176" s="141" t="s">
        <v>121</v>
      </c>
    </row>
    <row r="177" spans="2:65" s="12" customFormat="1" ht="10">
      <c r="B177" s="139"/>
      <c r="D177" s="140" t="s">
        <v>132</v>
      </c>
      <c r="F177" s="142" t="s">
        <v>282</v>
      </c>
      <c r="H177" s="143">
        <v>5.15</v>
      </c>
      <c r="I177" s="144"/>
      <c r="L177" s="139"/>
      <c r="M177" s="145"/>
      <c r="T177" s="146"/>
      <c r="AT177" s="141" t="s">
        <v>132</v>
      </c>
      <c r="AU177" s="141" t="s">
        <v>86</v>
      </c>
      <c r="AV177" s="12" t="s">
        <v>86</v>
      </c>
      <c r="AW177" s="12" t="s">
        <v>4</v>
      </c>
      <c r="AX177" s="12" t="s">
        <v>21</v>
      </c>
      <c r="AY177" s="141" t="s">
        <v>121</v>
      </c>
    </row>
    <row r="178" spans="2:65" s="11" customFormat="1" ht="22.75" customHeight="1">
      <c r="B178" s="109"/>
      <c r="D178" s="110" t="s">
        <v>76</v>
      </c>
      <c r="E178" s="119" t="s">
        <v>158</v>
      </c>
      <c r="F178" s="119" t="s">
        <v>283</v>
      </c>
      <c r="I178" s="112"/>
      <c r="J178" s="120">
        <f>BK178</f>
        <v>0</v>
      </c>
      <c r="L178" s="109"/>
      <c r="M178" s="114"/>
      <c r="P178" s="115">
        <f>SUM(P179:P192)</f>
        <v>0</v>
      </c>
      <c r="R178" s="115">
        <f>SUM(R179:R192)</f>
        <v>2.3067300000000002E-2</v>
      </c>
      <c r="T178" s="116">
        <f>SUM(T179:T192)</f>
        <v>0</v>
      </c>
      <c r="AR178" s="110" t="s">
        <v>21</v>
      </c>
      <c r="AT178" s="117" t="s">
        <v>76</v>
      </c>
      <c r="AU178" s="117" t="s">
        <v>21</v>
      </c>
      <c r="AY178" s="110" t="s">
        <v>121</v>
      </c>
      <c r="BK178" s="118">
        <f>SUM(BK179:BK192)</f>
        <v>0</v>
      </c>
    </row>
    <row r="179" spans="2:65" s="1" customFormat="1" ht="24.15" customHeight="1">
      <c r="B179" s="121"/>
      <c r="C179" s="122" t="s">
        <v>284</v>
      </c>
      <c r="D179" s="122" t="s">
        <v>123</v>
      </c>
      <c r="E179" s="123" t="s">
        <v>285</v>
      </c>
      <c r="F179" s="124" t="s">
        <v>286</v>
      </c>
      <c r="G179" s="125" t="s">
        <v>126</v>
      </c>
      <c r="H179" s="126">
        <v>14.4</v>
      </c>
      <c r="I179" s="127"/>
      <c r="J179" s="128">
        <f>ROUND(I179*H179,2)</f>
        <v>0</v>
      </c>
      <c r="K179" s="124" t="s">
        <v>127</v>
      </c>
      <c r="L179" s="30"/>
      <c r="M179" s="129" t="s">
        <v>3</v>
      </c>
      <c r="N179" s="130" t="s">
        <v>48</v>
      </c>
      <c r="P179" s="131">
        <f>O179*H179</f>
        <v>0</v>
      </c>
      <c r="Q179" s="131">
        <v>0</v>
      </c>
      <c r="R179" s="131">
        <f>Q179*H179</f>
        <v>0</v>
      </c>
      <c r="S179" s="131">
        <v>0</v>
      </c>
      <c r="T179" s="132">
        <f>S179*H179</f>
        <v>0</v>
      </c>
      <c r="AR179" s="133" t="s">
        <v>128</v>
      </c>
      <c r="AT179" s="133" t="s">
        <v>123</v>
      </c>
      <c r="AU179" s="133" t="s">
        <v>86</v>
      </c>
      <c r="AY179" s="15" t="s">
        <v>121</v>
      </c>
      <c r="BE179" s="134">
        <f>IF(N179="základní",J179,0)</f>
        <v>0</v>
      </c>
      <c r="BF179" s="134">
        <f>IF(N179="snížená",J179,0)</f>
        <v>0</v>
      </c>
      <c r="BG179" s="134">
        <f>IF(N179="zákl. přenesená",J179,0)</f>
        <v>0</v>
      </c>
      <c r="BH179" s="134">
        <f>IF(N179="sníž. přenesená",J179,0)</f>
        <v>0</v>
      </c>
      <c r="BI179" s="134">
        <f>IF(N179="nulová",J179,0)</f>
        <v>0</v>
      </c>
      <c r="BJ179" s="15" t="s">
        <v>21</v>
      </c>
      <c r="BK179" s="134">
        <f>ROUND(I179*H179,2)</f>
        <v>0</v>
      </c>
      <c r="BL179" s="15" t="s">
        <v>128</v>
      </c>
      <c r="BM179" s="133" t="s">
        <v>287</v>
      </c>
    </row>
    <row r="180" spans="2:65" s="1" customFormat="1" ht="10">
      <c r="B180" s="30"/>
      <c r="D180" s="135" t="s">
        <v>130</v>
      </c>
      <c r="F180" s="136" t="s">
        <v>288</v>
      </c>
      <c r="I180" s="137"/>
      <c r="L180" s="30"/>
      <c r="M180" s="138"/>
      <c r="T180" s="51"/>
      <c r="AT180" s="15" t="s">
        <v>130</v>
      </c>
      <c r="AU180" s="15" t="s">
        <v>86</v>
      </c>
    </row>
    <row r="181" spans="2:65" s="12" customFormat="1" ht="10">
      <c r="B181" s="139"/>
      <c r="D181" s="140" t="s">
        <v>132</v>
      </c>
      <c r="E181" s="141" t="s">
        <v>3</v>
      </c>
      <c r="F181" s="142" t="s">
        <v>289</v>
      </c>
      <c r="H181" s="143">
        <v>14.4</v>
      </c>
      <c r="I181" s="144"/>
      <c r="L181" s="139"/>
      <c r="M181" s="145"/>
      <c r="T181" s="146"/>
      <c r="AT181" s="141" t="s">
        <v>132</v>
      </c>
      <c r="AU181" s="141" t="s">
        <v>86</v>
      </c>
      <c r="AV181" s="12" t="s">
        <v>86</v>
      </c>
      <c r="AW181" s="12" t="s">
        <v>38</v>
      </c>
      <c r="AX181" s="12" t="s">
        <v>77</v>
      </c>
      <c r="AY181" s="141" t="s">
        <v>121</v>
      </c>
    </row>
    <row r="182" spans="2:65" s="1" customFormat="1" ht="33" customHeight="1">
      <c r="B182" s="121"/>
      <c r="C182" s="122" t="s">
        <v>290</v>
      </c>
      <c r="D182" s="122" t="s">
        <v>123</v>
      </c>
      <c r="E182" s="123" t="s">
        <v>291</v>
      </c>
      <c r="F182" s="124" t="s">
        <v>292</v>
      </c>
      <c r="G182" s="125" t="s">
        <v>126</v>
      </c>
      <c r="H182" s="126">
        <v>14.4</v>
      </c>
      <c r="I182" s="127"/>
      <c r="J182" s="128">
        <f>ROUND(I182*H182,2)</f>
        <v>0</v>
      </c>
      <c r="K182" s="124" t="s">
        <v>127</v>
      </c>
      <c r="L182" s="30"/>
      <c r="M182" s="129" t="s">
        <v>3</v>
      </c>
      <c r="N182" s="130" t="s">
        <v>48</v>
      </c>
      <c r="P182" s="131">
        <f>O182*H182</f>
        <v>0</v>
      </c>
      <c r="Q182" s="131">
        <v>7.7999999999999999E-4</v>
      </c>
      <c r="R182" s="131">
        <f>Q182*H182</f>
        <v>1.1232000000000001E-2</v>
      </c>
      <c r="S182" s="131">
        <v>0</v>
      </c>
      <c r="T182" s="132">
        <f>S182*H182</f>
        <v>0</v>
      </c>
      <c r="AR182" s="133" t="s">
        <v>128</v>
      </c>
      <c r="AT182" s="133" t="s">
        <v>123</v>
      </c>
      <c r="AU182" s="133" t="s">
        <v>86</v>
      </c>
      <c r="AY182" s="15" t="s">
        <v>121</v>
      </c>
      <c r="BE182" s="134">
        <f>IF(N182="základní",J182,0)</f>
        <v>0</v>
      </c>
      <c r="BF182" s="134">
        <f>IF(N182="snížená",J182,0)</f>
        <v>0</v>
      </c>
      <c r="BG182" s="134">
        <f>IF(N182="zákl. přenesená",J182,0)</f>
        <v>0</v>
      </c>
      <c r="BH182" s="134">
        <f>IF(N182="sníž. přenesená",J182,0)</f>
        <v>0</v>
      </c>
      <c r="BI182" s="134">
        <f>IF(N182="nulová",J182,0)</f>
        <v>0</v>
      </c>
      <c r="BJ182" s="15" t="s">
        <v>21</v>
      </c>
      <c r="BK182" s="134">
        <f>ROUND(I182*H182,2)</f>
        <v>0</v>
      </c>
      <c r="BL182" s="15" t="s">
        <v>128</v>
      </c>
      <c r="BM182" s="133" t="s">
        <v>293</v>
      </c>
    </row>
    <row r="183" spans="2:65" s="1" customFormat="1" ht="10">
      <c r="B183" s="30"/>
      <c r="D183" s="135" t="s">
        <v>130</v>
      </c>
      <c r="F183" s="136" t="s">
        <v>294</v>
      </c>
      <c r="I183" s="137"/>
      <c r="L183" s="30"/>
      <c r="M183" s="138"/>
      <c r="T183" s="51"/>
      <c r="AT183" s="15" t="s">
        <v>130</v>
      </c>
      <c r="AU183" s="15" t="s">
        <v>86</v>
      </c>
    </row>
    <row r="184" spans="2:65" s="12" customFormat="1" ht="10">
      <c r="B184" s="139"/>
      <c r="D184" s="140" t="s">
        <v>132</v>
      </c>
      <c r="E184" s="141" t="s">
        <v>3</v>
      </c>
      <c r="F184" s="142" t="s">
        <v>295</v>
      </c>
      <c r="H184" s="143">
        <v>14.4</v>
      </c>
      <c r="I184" s="144"/>
      <c r="L184" s="139"/>
      <c r="M184" s="145"/>
      <c r="T184" s="146"/>
      <c r="AT184" s="141" t="s">
        <v>132</v>
      </c>
      <c r="AU184" s="141" t="s">
        <v>86</v>
      </c>
      <c r="AV184" s="12" t="s">
        <v>86</v>
      </c>
      <c r="AW184" s="12" t="s">
        <v>38</v>
      </c>
      <c r="AX184" s="12" t="s">
        <v>77</v>
      </c>
      <c r="AY184" s="141" t="s">
        <v>121</v>
      </c>
    </row>
    <row r="185" spans="2:65" s="1" customFormat="1" ht="16.5" customHeight="1">
      <c r="B185" s="121"/>
      <c r="C185" s="147" t="s">
        <v>296</v>
      </c>
      <c r="D185" s="147" t="s">
        <v>159</v>
      </c>
      <c r="E185" s="148" t="s">
        <v>297</v>
      </c>
      <c r="F185" s="149" t="s">
        <v>298</v>
      </c>
      <c r="G185" s="150" t="s">
        <v>126</v>
      </c>
      <c r="H185" s="151">
        <v>16.315000000000001</v>
      </c>
      <c r="I185" s="152"/>
      <c r="J185" s="153">
        <f>ROUND(I185*H185,2)</f>
        <v>0</v>
      </c>
      <c r="K185" s="149" t="s">
        <v>127</v>
      </c>
      <c r="L185" s="154"/>
      <c r="M185" s="155" t="s">
        <v>3</v>
      </c>
      <c r="N185" s="156" t="s">
        <v>48</v>
      </c>
      <c r="P185" s="131">
        <f>O185*H185</f>
        <v>0</v>
      </c>
      <c r="Q185" s="131">
        <v>2.9999999999999997E-4</v>
      </c>
      <c r="R185" s="131">
        <f>Q185*H185</f>
        <v>4.8944999999999995E-3</v>
      </c>
      <c r="S185" s="131">
        <v>0</v>
      </c>
      <c r="T185" s="132">
        <f>S185*H185</f>
        <v>0</v>
      </c>
      <c r="AR185" s="133" t="s">
        <v>163</v>
      </c>
      <c r="AT185" s="133" t="s">
        <v>159</v>
      </c>
      <c r="AU185" s="133" t="s">
        <v>86</v>
      </c>
      <c r="AY185" s="15" t="s">
        <v>121</v>
      </c>
      <c r="BE185" s="134">
        <f>IF(N185="základní",J185,0)</f>
        <v>0</v>
      </c>
      <c r="BF185" s="134">
        <f>IF(N185="snížená",J185,0)</f>
        <v>0</v>
      </c>
      <c r="BG185" s="134">
        <f>IF(N185="zákl. přenesená",J185,0)</f>
        <v>0</v>
      </c>
      <c r="BH185" s="134">
        <f>IF(N185="sníž. přenesená",J185,0)</f>
        <v>0</v>
      </c>
      <c r="BI185" s="134">
        <f>IF(N185="nulová",J185,0)</f>
        <v>0</v>
      </c>
      <c r="BJ185" s="15" t="s">
        <v>21</v>
      </c>
      <c r="BK185" s="134">
        <f>ROUND(I185*H185,2)</f>
        <v>0</v>
      </c>
      <c r="BL185" s="15" t="s">
        <v>128</v>
      </c>
      <c r="BM185" s="133" t="s">
        <v>299</v>
      </c>
    </row>
    <row r="186" spans="2:65" s="12" customFormat="1" ht="10">
      <c r="B186" s="139"/>
      <c r="D186" s="140" t="s">
        <v>132</v>
      </c>
      <c r="E186" s="141" t="s">
        <v>3</v>
      </c>
      <c r="F186" s="142" t="s">
        <v>300</v>
      </c>
      <c r="H186" s="143">
        <v>15.84</v>
      </c>
      <c r="I186" s="144"/>
      <c r="L186" s="139"/>
      <c r="M186" s="145"/>
      <c r="T186" s="146"/>
      <c r="AT186" s="141" t="s">
        <v>132</v>
      </c>
      <c r="AU186" s="141" t="s">
        <v>86</v>
      </c>
      <c r="AV186" s="12" t="s">
        <v>86</v>
      </c>
      <c r="AW186" s="12" t="s">
        <v>38</v>
      </c>
      <c r="AX186" s="12" t="s">
        <v>77</v>
      </c>
      <c r="AY186" s="141" t="s">
        <v>121</v>
      </c>
    </row>
    <row r="187" spans="2:65" s="12" customFormat="1" ht="10">
      <c r="B187" s="139"/>
      <c r="D187" s="140" t="s">
        <v>132</v>
      </c>
      <c r="F187" s="142" t="s">
        <v>301</v>
      </c>
      <c r="H187" s="143">
        <v>16.315000000000001</v>
      </c>
      <c r="I187" s="144"/>
      <c r="L187" s="139"/>
      <c r="M187" s="145"/>
      <c r="T187" s="146"/>
      <c r="AT187" s="141" t="s">
        <v>132</v>
      </c>
      <c r="AU187" s="141" t="s">
        <v>86</v>
      </c>
      <c r="AV187" s="12" t="s">
        <v>86</v>
      </c>
      <c r="AW187" s="12" t="s">
        <v>4</v>
      </c>
      <c r="AX187" s="12" t="s">
        <v>21</v>
      </c>
      <c r="AY187" s="141" t="s">
        <v>121</v>
      </c>
    </row>
    <row r="188" spans="2:65" s="1" customFormat="1" ht="16.5" customHeight="1">
      <c r="B188" s="121"/>
      <c r="C188" s="147" t="s">
        <v>302</v>
      </c>
      <c r="D188" s="147" t="s">
        <v>159</v>
      </c>
      <c r="E188" s="148" t="s">
        <v>303</v>
      </c>
      <c r="F188" s="149" t="s">
        <v>304</v>
      </c>
      <c r="G188" s="150" t="s">
        <v>149</v>
      </c>
      <c r="H188" s="151">
        <v>49.44</v>
      </c>
      <c r="I188" s="152"/>
      <c r="J188" s="153">
        <f>ROUND(I188*H188,2)</f>
        <v>0</v>
      </c>
      <c r="K188" s="149" t="s">
        <v>127</v>
      </c>
      <c r="L188" s="154"/>
      <c r="M188" s="155" t="s">
        <v>3</v>
      </c>
      <c r="N188" s="156" t="s">
        <v>48</v>
      </c>
      <c r="P188" s="131">
        <f>O188*H188</f>
        <v>0</v>
      </c>
      <c r="Q188" s="131">
        <v>1.2E-4</v>
      </c>
      <c r="R188" s="131">
        <f>Q188*H188</f>
        <v>5.9328000000000002E-3</v>
      </c>
      <c r="S188" s="131">
        <v>0</v>
      </c>
      <c r="T188" s="132">
        <f>S188*H188</f>
        <v>0</v>
      </c>
      <c r="AR188" s="133" t="s">
        <v>163</v>
      </c>
      <c r="AT188" s="133" t="s">
        <v>159</v>
      </c>
      <c r="AU188" s="133" t="s">
        <v>86</v>
      </c>
      <c r="AY188" s="15" t="s">
        <v>121</v>
      </c>
      <c r="BE188" s="134">
        <f>IF(N188="základní",J188,0)</f>
        <v>0</v>
      </c>
      <c r="BF188" s="134">
        <f>IF(N188="snížená",J188,0)</f>
        <v>0</v>
      </c>
      <c r="BG188" s="134">
        <f>IF(N188="zákl. přenesená",J188,0)</f>
        <v>0</v>
      </c>
      <c r="BH188" s="134">
        <f>IF(N188="sníž. přenesená",J188,0)</f>
        <v>0</v>
      </c>
      <c r="BI188" s="134">
        <f>IF(N188="nulová",J188,0)</f>
        <v>0</v>
      </c>
      <c r="BJ188" s="15" t="s">
        <v>21</v>
      </c>
      <c r="BK188" s="134">
        <f>ROUND(I188*H188,2)</f>
        <v>0</v>
      </c>
      <c r="BL188" s="15" t="s">
        <v>128</v>
      </c>
      <c r="BM188" s="133" t="s">
        <v>305</v>
      </c>
    </row>
    <row r="189" spans="2:65" s="12" customFormat="1" ht="10">
      <c r="B189" s="139"/>
      <c r="D189" s="140" t="s">
        <v>132</v>
      </c>
      <c r="F189" s="142" t="s">
        <v>306</v>
      </c>
      <c r="H189" s="143">
        <v>49.44</v>
      </c>
      <c r="I189" s="144"/>
      <c r="L189" s="139"/>
      <c r="M189" s="145"/>
      <c r="T189" s="146"/>
      <c r="AT189" s="141" t="s">
        <v>132</v>
      </c>
      <c r="AU189" s="141" t="s">
        <v>86</v>
      </c>
      <c r="AV189" s="12" t="s">
        <v>86</v>
      </c>
      <c r="AW189" s="12" t="s">
        <v>4</v>
      </c>
      <c r="AX189" s="12" t="s">
        <v>21</v>
      </c>
      <c r="AY189" s="141" t="s">
        <v>121</v>
      </c>
    </row>
    <row r="190" spans="2:65" s="1" customFormat="1" ht="16.5" customHeight="1">
      <c r="B190" s="121"/>
      <c r="C190" s="147" t="s">
        <v>307</v>
      </c>
      <c r="D190" s="147" t="s">
        <v>159</v>
      </c>
      <c r="E190" s="148" t="s">
        <v>308</v>
      </c>
      <c r="F190" s="149" t="s">
        <v>309</v>
      </c>
      <c r="G190" s="150" t="s">
        <v>214</v>
      </c>
      <c r="H190" s="151">
        <v>100.8</v>
      </c>
      <c r="I190" s="152"/>
      <c r="J190" s="153">
        <f>ROUND(I190*H190,2)</f>
        <v>0</v>
      </c>
      <c r="K190" s="149" t="s">
        <v>127</v>
      </c>
      <c r="L190" s="154"/>
      <c r="M190" s="155" t="s">
        <v>3</v>
      </c>
      <c r="N190" s="156" t="s">
        <v>48</v>
      </c>
      <c r="P190" s="131">
        <f>O190*H190</f>
        <v>0</v>
      </c>
      <c r="Q190" s="131">
        <v>1.0000000000000001E-5</v>
      </c>
      <c r="R190" s="131">
        <f>Q190*H190</f>
        <v>1.008E-3</v>
      </c>
      <c r="S190" s="131">
        <v>0</v>
      </c>
      <c r="T190" s="132">
        <f>S190*H190</f>
        <v>0</v>
      </c>
      <c r="AR190" s="133" t="s">
        <v>163</v>
      </c>
      <c r="AT190" s="133" t="s">
        <v>159</v>
      </c>
      <c r="AU190" s="133" t="s">
        <v>86</v>
      </c>
      <c r="AY190" s="15" t="s">
        <v>121</v>
      </c>
      <c r="BE190" s="134">
        <f>IF(N190="základní",J190,0)</f>
        <v>0</v>
      </c>
      <c r="BF190" s="134">
        <f>IF(N190="snížená",J190,0)</f>
        <v>0</v>
      </c>
      <c r="BG190" s="134">
        <f>IF(N190="zákl. přenesená",J190,0)</f>
        <v>0</v>
      </c>
      <c r="BH190" s="134">
        <f>IF(N190="sníž. přenesená",J190,0)</f>
        <v>0</v>
      </c>
      <c r="BI190" s="134">
        <f>IF(N190="nulová",J190,0)</f>
        <v>0</v>
      </c>
      <c r="BJ190" s="15" t="s">
        <v>21</v>
      </c>
      <c r="BK190" s="134">
        <f>ROUND(I190*H190,2)</f>
        <v>0</v>
      </c>
      <c r="BL190" s="15" t="s">
        <v>128</v>
      </c>
      <c r="BM190" s="133" t="s">
        <v>310</v>
      </c>
    </row>
    <row r="191" spans="2:65" s="12" customFormat="1" ht="10">
      <c r="B191" s="139"/>
      <c r="D191" s="140" t="s">
        <v>132</v>
      </c>
      <c r="E191" s="141" t="s">
        <v>3</v>
      </c>
      <c r="F191" s="142" t="s">
        <v>311</v>
      </c>
      <c r="H191" s="143">
        <v>96</v>
      </c>
      <c r="I191" s="144"/>
      <c r="L191" s="139"/>
      <c r="M191" s="145"/>
      <c r="T191" s="146"/>
      <c r="AT191" s="141" t="s">
        <v>132</v>
      </c>
      <c r="AU191" s="141" t="s">
        <v>86</v>
      </c>
      <c r="AV191" s="12" t="s">
        <v>86</v>
      </c>
      <c r="AW191" s="12" t="s">
        <v>38</v>
      </c>
      <c r="AX191" s="12" t="s">
        <v>77</v>
      </c>
      <c r="AY191" s="141" t="s">
        <v>121</v>
      </c>
    </row>
    <row r="192" spans="2:65" s="12" customFormat="1" ht="10">
      <c r="B192" s="139"/>
      <c r="D192" s="140" t="s">
        <v>132</v>
      </c>
      <c r="F192" s="142" t="s">
        <v>312</v>
      </c>
      <c r="H192" s="143">
        <v>100.8</v>
      </c>
      <c r="I192" s="144"/>
      <c r="L192" s="139"/>
      <c r="M192" s="145"/>
      <c r="T192" s="146"/>
      <c r="AT192" s="141" t="s">
        <v>132</v>
      </c>
      <c r="AU192" s="141" t="s">
        <v>86</v>
      </c>
      <c r="AV192" s="12" t="s">
        <v>86</v>
      </c>
      <c r="AW192" s="12" t="s">
        <v>4</v>
      </c>
      <c r="AX192" s="12" t="s">
        <v>21</v>
      </c>
      <c r="AY192" s="141" t="s">
        <v>121</v>
      </c>
    </row>
    <row r="193" spans="2:65" s="11" customFormat="1" ht="22.75" customHeight="1">
      <c r="B193" s="109"/>
      <c r="D193" s="110" t="s">
        <v>76</v>
      </c>
      <c r="E193" s="119" t="s">
        <v>176</v>
      </c>
      <c r="F193" s="119" t="s">
        <v>313</v>
      </c>
      <c r="I193" s="112"/>
      <c r="J193" s="120">
        <f>BK193</f>
        <v>0</v>
      </c>
      <c r="L193" s="109"/>
      <c r="M193" s="114"/>
      <c r="P193" s="115">
        <f>SUM(P194:P215)</f>
        <v>0</v>
      </c>
      <c r="R193" s="115">
        <f>SUM(R194:R215)</f>
        <v>13.0791226</v>
      </c>
      <c r="T193" s="116">
        <f>SUM(T194:T215)</f>
        <v>0</v>
      </c>
      <c r="AR193" s="110" t="s">
        <v>21</v>
      </c>
      <c r="AT193" s="117" t="s">
        <v>76</v>
      </c>
      <c r="AU193" s="117" t="s">
        <v>21</v>
      </c>
      <c r="AY193" s="110" t="s">
        <v>121</v>
      </c>
      <c r="BK193" s="118">
        <f>SUM(BK194:BK215)</f>
        <v>0</v>
      </c>
    </row>
    <row r="194" spans="2:65" s="1" customFormat="1" ht="24.15" customHeight="1">
      <c r="B194" s="121"/>
      <c r="C194" s="122" t="s">
        <v>314</v>
      </c>
      <c r="D194" s="122" t="s">
        <v>123</v>
      </c>
      <c r="E194" s="123" t="s">
        <v>315</v>
      </c>
      <c r="F194" s="124" t="s">
        <v>316</v>
      </c>
      <c r="G194" s="125" t="s">
        <v>149</v>
      </c>
      <c r="H194" s="126">
        <v>50</v>
      </c>
      <c r="I194" s="127"/>
      <c r="J194" s="128">
        <f>ROUND(I194*H194,2)</f>
        <v>0</v>
      </c>
      <c r="K194" s="124" t="s">
        <v>127</v>
      </c>
      <c r="L194" s="30"/>
      <c r="M194" s="129" t="s">
        <v>3</v>
      </c>
      <c r="N194" s="130" t="s">
        <v>48</v>
      </c>
      <c r="P194" s="131">
        <f>O194*H194</f>
        <v>0</v>
      </c>
      <c r="Q194" s="131">
        <v>0.15539952000000001</v>
      </c>
      <c r="R194" s="131">
        <f>Q194*H194</f>
        <v>7.7699760000000007</v>
      </c>
      <c r="S194" s="131">
        <v>0</v>
      </c>
      <c r="T194" s="132">
        <f>S194*H194</f>
        <v>0</v>
      </c>
      <c r="AR194" s="133" t="s">
        <v>128</v>
      </c>
      <c r="AT194" s="133" t="s">
        <v>123</v>
      </c>
      <c r="AU194" s="133" t="s">
        <v>86</v>
      </c>
      <c r="AY194" s="15" t="s">
        <v>121</v>
      </c>
      <c r="BE194" s="134">
        <f>IF(N194="základní",J194,0)</f>
        <v>0</v>
      </c>
      <c r="BF194" s="134">
        <f>IF(N194="snížená",J194,0)</f>
        <v>0</v>
      </c>
      <c r="BG194" s="134">
        <f>IF(N194="zákl. přenesená",J194,0)</f>
        <v>0</v>
      </c>
      <c r="BH194" s="134">
        <f>IF(N194="sníž. přenesená",J194,0)</f>
        <v>0</v>
      </c>
      <c r="BI194" s="134">
        <f>IF(N194="nulová",J194,0)</f>
        <v>0</v>
      </c>
      <c r="BJ194" s="15" t="s">
        <v>21</v>
      </c>
      <c r="BK194" s="134">
        <f>ROUND(I194*H194,2)</f>
        <v>0</v>
      </c>
      <c r="BL194" s="15" t="s">
        <v>128</v>
      </c>
      <c r="BM194" s="133" t="s">
        <v>317</v>
      </c>
    </row>
    <row r="195" spans="2:65" s="1" customFormat="1" ht="10">
      <c r="B195" s="30"/>
      <c r="D195" s="135" t="s">
        <v>130</v>
      </c>
      <c r="F195" s="136" t="s">
        <v>318</v>
      </c>
      <c r="I195" s="137"/>
      <c r="L195" s="30"/>
      <c r="M195" s="138"/>
      <c r="T195" s="51"/>
      <c r="AT195" s="15" t="s">
        <v>130</v>
      </c>
      <c r="AU195" s="15" t="s">
        <v>86</v>
      </c>
    </row>
    <row r="196" spans="2:65" s="12" customFormat="1" ht="10">
      <c r="B196" s="139"/>
      <c r="D196" s="140" t="s">
        <v>132</v>
      </c>
      <c r="E196" s="141" t="s">
        <v>3</v>
      </c>
      <c r="F196" s="142" t="s">
        <v>319</v>
      </c>
      <c r="H196" s="143">
        <v>50</v>
      </c>
      <c r="I196" s="144"/>
      <c r="L196" s="139"/>
      <c r="M196" s="145"/>
      <c r="T196" s="146"/>
      <c r="AT196" s="141" t="s">
        <v>132</v>
      </c>
      <c r="AU196" s="141" t="s">
        <v>86</v>
      </c>
      <c r="AV196" s="12" t="s">
        <v>86</v>
      </c>
      <c r="AW196" s="12" t="s">
        <v>38</v>
      </c>
      <c r="AX196" s="12" t="s">
        <v>77</v>
      </c>
      <c r="AY196" s="141" t="s">
        <v>121</v>
      </c>
    </row>
    <row r="197" spans="2:65" s="1" customFormat="1" ht="16.5" customHeight="1">
      <c r="B197" s="121"/>
      <c r="C197" s="147" t="s">
        <v>320</v>
      </c>
      <c r="D197" s="147" t="s">
        <v>159</v>
      </c>
      <c r="E197" s="148" t="s">
        <v>321</v>
      </c>
      <c r="F197" s="149" t="s">
        <v>322</v>
      </c>
      <c r="G197" s="150" t="s">
        <v>149</v>
      </c>
      <c r="H197" s="151">
        <v>8.16</v>
      </c>
      <c r="I197" s="152"/>
      <c r="J197" s="153">
        <f>ROUND(I197*H197,2)</f>
        <v>0</v>
      </c>
      <c r="K197" s="149" t="s">
        <v>127</v>
      </c>
      <c r="L197" s="154"/>
      <c r="M197" s="155" t="s">
        <v>3</v>
      </c>
      <c r="N197" s="156" t="s">
        <v>48</v>
      </c>
      <c r="P197" s="131">
        <f>O197*H197</f>
        <v>0</v>
      </c>
      <c r="Q197" s="131">
        <v>4.8300000000000003E-2</v>
      </c>
      <c r="R197" s="131">
        <f>Q197*H197</f>
        <v>0.39412800000000003</v>
      </c>
      <c r="S197" s="131">
        <v>0</v>
      </c>
      <c r="T197" s="132">
        <f>S197*H197</f>
        <v>0</v>
      </c>
      <c r="AR197" s="133" t="s">
        <v>163</v>
      </c>
      <c r="AT197" s="133" t="s">
        <v>159</v>
      </c>
      <c r="AU197" s="133" t="s">
        <v>86</v>
      </c>
      <c r="AY197" s="15" t="s">
        <v>121</v>
      </c>
      <c r="BE197" s="134">
        <f>IF(N197="základní",J197,0)</f>
        <v>0</v>
      </c>
      <c r="BF197" s="134">
        <f>IF(N197="snížená",J197,0)</f>
        <v>0</v>
      </c>
      <c r="BG197" s="134">
        <f>IF(N197="zákl. přenesená",J197,0)</f>
        <v>0</v>
      </c>
      <c r="BH197" s="134">
        <f>IF(N197="sníž. přenesená",J197,0)</f>
        <v>0</v>
      </c>
      <c r="BI197" s="134">
        <f>IF(N197="nulová",J197,0)</f>
        <v>0</v>
      </c>
      <c r="BJ197" s="15" t="s">
        <v>21</v>
      </c>
      <c r="BK197" s="134">
        <f>ROUND(I197*H197,2)</f>
        <v>0</v>
      </c>
      <c r="BL197" s="15" t="s">
        <v>128</v>
      </c>
      <c r="BM197" s="133" t="s">
        <v>323</v>
      </c>
    </row>
    <row r="198" spans="2:65" s="12" customFormat="1" ht="10">
      <c r="B198" s="139"/>
      <c r="D198" s="140" t="s">
        <v>132</v>
      </c>
      <c r="F198" s="142" t="s">
        <v>324</v>
      </c>
      <c r="H198" s="143">
        <v>8.16</v>
      </c>
      <c r="I198" s="144"/>
      <c r="L198" s="139"/>
      <c r="M198" s="145"/>
      <c r="T198" s="146"/>
      <c r="AT198" s="141" t="s">
        <v>132</v>
      </c>
      <c r="AU198" s="141" t="s">
        <v>86</v>
      </c>
      <c r="AV198" s="12" t="s">
        <v>86</v>
      </c>
      <c r="AW198" s="12" t="s">
        <v>4</v>
      </c>
      <c r="AX198" s="12" t="s">
        <v>21</v>
      </c>
      <c r="AY198" s="141" t="s">
        <v>121</v>
      </c>
    </row>
    <row r="199" spans="2:65" s="1" customFormat="1" ht="16.5" customHeight="1">
      <c r="B199" s="121"/>
      <c r="C199" s="147" t="s">
        <v>325</v>
      </c>
      <c r="D199" s="147" t="s">
        <v>159</v>
      </c>
      <c r="E199" s="148" t="s">
        <v>326</v>
      </c>
      <c r="F199" s="149" t="s">
        <v>327</v>
      </c>
      <c r="G199" s="150" t="s">
        <v>149</v>
      </c>
      <c r="H199" s="151">
        <v>3.06</v>
      </c>
      <c r="I199" s="152"/>
      <c r="J199" s="153">
        <f>ROUND(I199*H199,2)</f>
        <v>0</v>
      </c>
      <c r="K199" s="149" t="s">
        <v>127</v>
      </c>
      <c r="L199" s="154"/>
      <c r="M199" s="155" t="s">
        <v>3</v>
      </c>
      <c r="N199" s="156" t="s">
        <v>48</v>
      </c>
      <c r="P199" s="131">
        <f>O199*H199</f>
        <v>0</v>
      </c>
      <c r="Q199" s="131">
        <v>6.5670000000000006E-2</v>
      </c>
      <c r="R199" s="131">
        <f>Q199*H199</f>
        <v>0.20095020000000002</v>
      </c>
      <c r="S199" s="131">
        <v>0</v>
      </c>
      <c r="T199" s="132">
        <f>S199*H199</f>
        <v>0</v>
      </c>
      <c r="AR199" s="133" t="s">
        <v>163</v>
      </c>
      <c r="AT199" s="133" t="s">
        <v>159</v>
      </c>
      <c r="AU199" s="133" t="s">
        <v>86</v>
      </c>
      <c r="AY199" s="15" t="s">
        <v>121</v>
      </c>
      <c r="BE199" s="134">
        <f>IF(N199="základní",J199,0)</f>
        <v>0</v>
      </c>
      <c r="BF199" s="134">
        <f>IF(N199="snížená",J199,0)</f>
        <v>0</v>
      </c>
      <c r="BG199" s="134">
        <f>IF(N199="zákl. přenesená",J199,0)</f>
        <v>0</v>
      </c>
      <c r="BH199" s="134">
        <f>IF(N199="sníž. přenesená",J199,0)</f>
        <v>0</v>
      </c>
      <c r="BI199" s="134">
        <f>IF(N199="nulová",J199,0)</f>
        <v>0</v>
      </c>
      <c r="BJ199" s="15" t="s">
        <v>21</v>
      </c>
      <c r="BK199" s="134">
        <f>ROUND(I199*H199,2)</f>
        <v>0</v>
      </c>
      <c r="BL199" s="15" t="s">
        <v>128</v>
      </c>
      <c r="BM199" s="133" t="s">
        <v>328</v>
      </c>
    </row>
    <row r="200" spans="2:65" s="12" customFormat="1" ht="10">
      <c r="B200" s="139"/>
      <c r="D200" s="140" t="s">
        <v>132</v>
      </c>
      <c r="E200" s="141" t="s">
        <v>3</v>
      </c>
      <c r="F200" s="142" t="s">
        <v>329</v>
      </c>
      <c r="H200" s="143">
        <v>1</v>
      </c>
      <c r="I200" s="144"/>
      <c r="L200" s="139"/>
      <c r="M200" s="145"/>
      <c r="T200" s="146"/>
      <c r="AT200" s="141" t="s">
        <v>132</v>
      </c>
      <c r="AU200" s="141" t="s">
        <v>86</v>
      </c>
      <c r="AV200" s="12" t="s">
        <v>86</v>
      </c>
      <c r="AW200" s="12" t="s">
        <v>38</v>
      </c>
      <c r="AX200" s="12" t="s">
        <v>77</v>
      </c>
      <c r="AY200" s="141" t="s">
        <v>121</v>
      </c>
    </row>
    <row r="201" spans="2:65" s="12" customFormat="1" ht="10">
      <c r="B201" s="139"/>
      <c r="D201" s="140" t="s">
        <v>132</v>
      </c>
      <c r="E201" s="141" t="s">
        <v>3</v>
      </c>
      <c r="F201" s="142" t="s">
        <v>330</v>
      </c>
      <c r="H201" s="143">
        <v>2</v>
      </c>
      <c r="I201" s="144"/>
      <c r="L201" s="139"/>
      <c r="M201" s="145"/>
      <c r="T201" s="146"/>
      <c r="AT201" s="141" t="s">
        <v>132</v>
      </c>
      <c r="AU201" s="141" t="s">
        <v>86</v>
      </c>
      <c r="AV201" s="12" t="s">
        <v>86</v>
      </c>
      <c r="AW201" s="12" t="s">
        <v>38</v>
      </c>
      <c r="AX201" s="12" t="s">
        <v>77</v>
      </c>
      <c r="AY201" s="141" t="s">
        <v>121</v>
      </c>
    </row>
    <row r="202" spans="2:65" s="12" customFormat="1" ht="10">
      <c r="B202" s="139"/>
      <c r="D202" s="140" t="s">
        <v>132</v>
      </c>
      <c r="F202" s="142" t="s">
        <v>331</v>
      </c>
      <c r="H202" s="143">
        <v>3.06</v>
      </c>
      <c r="I202" s="144"/>
      <c r="L202" s="139"/>
      <c r="M202" s="145"/>
      <c r="T202" s="146"/>
      <c r="AT202" s="141" t="s">
        <v>132</v>
      </c>
      <c r="AU202" s="141" t="s">
        <v>86</v>
      </c>
      <c r="AV202" s="12" t="s">
        <v>86</v>
      </c>
      <c r="AW202" s="12" t="s">
        <v>4</v>
      </c>
      <c r="AX202" s="12" t="s">
        <v>21</v>
      </c>
      <c r="AY202" s="141" t="s">
        <v>121</v>
      </c>
    </row>
    <row r="203" spans="2:65" s="1" customFormat="1" ht="16.5" customHeight="1">
      <c r="B203" s="121"/>
      <c r="C203" s="147" t="s">
        <v>332</v>
      </c>
      <c r="D203" s="147" t="s">
        <v>159</v>
      </c>
      <c r="E203" s="148" t="s">
        <v>333</v>
      </c>
      <c r="F203" s="149" t="s">
        <v>334</v>
      </c>
      <c r="G203" s="150" t="s">
        <v>149</v>
      </c>
      <c r="H203" s="151">
        <v>39.78</v>
      </c>
      <c r="I203" s="152"/>
      <c r="J203" s="153">
        <f>ROUND(I203*H203,2)</f>
        <v>0</v>
      </c>
      <c r="K203" s="149" t="s">
        <v>127</v>
      </c>
      <c r="L203" s="154"/>
      <c r="M203" s="155" t="s">
        <v>3</v>
      </c>
      <c r="N203" s="156" t="s">
        <v>48</v>
      </c>
      <c r="P203" s="131">
        <f>O203*H203</f>
        <v>0</v>
      </c>
      <c r="Q203" s="131">
        <v>0.08</v>
      </c>
      <c r="R203" s="131">
        <f>Q203*H203</f>
        <v>3.1824000000000003</v>
      </c>
      <c r="S203" s="131">
        <v>0</v>
      </c>
      <c r="T203" s="132">
        <f>S203*H203</f>
        <v>0</v>
      </c>
      <c r="AR203" s="133" t="s">
        <v>163</v>
      </c>
      <c r="AT203" s="133" t="s">
        <v>159</v>
      </c>
      <c r="AU203" s="133" t="s">
        <v>86</v>
      </c>
      <c r="AY203" s="15" t="s">
        <v>121</v>
      </c>
      <c r="BE203" s="134">
        <f>IF(N203="základní",J203,0)</f>
        <v>0</v>
      </c>
      <c r="BF203" s="134">
        <f>IF(N203="snížená",J203,0)</f>
        <v>0</v>
      </c>
      <c r="BG203" s="134">
        <f>IF(N203="zákl. přenesená",J203,0)</f>
        <v>0</v>
      </c>
      <c r="BH203" s="134">
        <f>IF(N203="sníž. přenesená",J203,0)</f>
        <v>0</v>
      </c>
      <c r="BI203" s="134">
        <f>IF(N203="nulová",J203,0)</f>
        <v>0</v>
      </c>
      <c r="BJ203" s="15" t="s">
        <v>21</v>
      </c>
      <c r="BK203" s="134">
        <f>ROUND(I203*H203,2)</f>
        <v>0</v>
      </c>
      <c r="BL203" s="15" t="s">
        <v>128</v>
      </c>
      <c r="BM203" s="133" t="s">
        <v>335</v>
      </c>
    </row>
    <row r="204" spans="2:65" s="12" customFormat="1" ht="10">
      <c r="B204" s="139"/>
      <c r="D204" s="140" t="s">
        <v>132</v>
      </c>
      <c r="F204" s="142" t="s">
        <v>336</v>
      </c>
      <c r="H204" s="143">
        <v>39.78</v>
      </c>
      <c r="I204" s="144"/>
      <c r="L204" s="139"/>
      <c r="M204" s="145"/>
      <c r="T204" s="146"/>
      <c r="AT204" s="141" t="s">
        <v>132</v>
      </c>
      <c r="AU204" s="141" t="s">
        <v>86</v>
      </c>
      <c r="AV204" s="12" t="s">
        <v>86</v>
      </c>
      <c r="AW204" s="12" t="s">
        <v>4</v>
      </c>
      <c r="AX204" s="12" t="s">
        <v>21</v>
      </c>
      <c r="AY204" s="141" t="s">
        <v>121</v>
      </c>
    </row>
    <row r="205" spans="2:65" s="1" customFormat="1" ht="24.15" customHeight="1">
      <c r="B205" s="121"/>
      <c r="C205" s="122" t="s">
        <v>337</v>
      </c>
      <c r="D205" s="122" t="s">
        <v>123</v>
      </c>
      <c r="E205" s="123" t="s">
        <v>338</v>
      </c>
      <c r="F205" s="124" t="s">
        <v>339</v>
      </c>
      <c r="G205" s="125" t="s">
        <v>149</v>
      </c>
      <c r="H205" s="126">
        <v>9</v>
      </c>
      <c r="I205" s="127"/>
      <c r="J205" s="128">
        <f>ROUND(I205*H205,2)</f>
        <v>0</v>
      </c>
      <c r="K205" s="124" t="s">
        <v>127</v>
      </c>
      <c r="L205" s="30"/>
      <c r="M205" s="129" t="s">
        <v>3</v>
      </c>
      <c r="N205" s="130" t="s">
        <v>48</v>
      </c>
      <c r="P205" s="131">
        <f>O205*H205</f>
        <v>0</v>
      </c>
      <c r="Q205" s="131">
        <v>0.12949959999999999</v>
      </c>
      <c r="R205" s="131">
        <f>Q205*H205</f>
        <v>1.1654963999999999</v>
      </c>
      <c r="S205" s="131">
        <v>0</v>
      </c>
      <c r="T205" s="132">
        <f>S205*H205</f>
        <v>0</v>
      </c>
      <c r="AR205" s="133" t="s">
        <v>128</v>
      </c>
      <c r="AT205" s="133" t="s">
        <v>123</v>
      </c>
      <c r="AU205" s="133" t="s">
        <v>86</v>
      </c>
      <c r="AY205" s="15" t="s">
        <v>121</v>
      </c>
      <c r="BE205" s="134">
        <f>IF(N205="základní",J205,0)</f>
        <v>0</v>
      </c>
      <c r="BF205" s="134">
        <f>IF(N205="snížená",J205,0)</f>
        <v>0</v>
      </c>
      <c r="BG205" s="134">
        <f>IF(N205="zákl. přenesená",J205,0)</f>
        <v>0</v>
      </c>
      <c r="BH205" s="134">
        <f>IF(N205="sníž. přenesená",J205,0)</f>
        <v>0</v>
      </c>
      <c r="BI205" s="134">
        <f>IF(N205="nulová",J205,0)</f>
        <v>0</v>
      </c>
      <c r="BJ205" s="15" t="s">
        <v>21</v>
      </c>
      <c r="BK205" s="134">
        <f>ROUND(I205*H205,2)</f>
        <v>0</v>
      </c>
      <c r="BL205" s="15" t="s">
        <v>128</v>
      </c>
      <c r="BM205" s="133" t="s">
        <v>340</v>
      </c>
    </row>
    <row r="206" spans="2:65" s="1" customFormat="1" ht="10">
      <c r="B206" s="30"/>
      <c r="D206" s="135" t="s">
        <v>130</v>
      </c>
      <c r="F206" s="136" t="s">
        <v>341</v>
      </c>
      <c r="I206" s="137"/>
      <c r="L206" s="30"/>
      <c r="M206" s="138"/>
      <c r="T206" s="51"/>
      <c r="AT206" s="15" t="s">
        <v>130</v>
      </c>
      <c r="AU206" s="15" t="s">
        <v>86</v>
      </c>
    </row>
    <row r="207" spans="2:65" s="12" customFormat="1" ht="10">
      <c r="B207" s="139"/>
      <c r="D207" s="140" t="s">
        <v>132</v>
      </c>
      <c r="E207" s="141" t="s">
        <v>3</v>
      </c>
      <c r="F207" s="142" t="s">
        <v>260</v>
      </c>
      <c r="H207" s="143">
        <v>9</v>
      </c>
      <c r="I207" s="144"/>
      <c r="L207" s="139"/>
      <c r="M207" s="145"/>
      <c r="T207" s="146"/>
      <c r="AT207" s="141" t="s">
        <v>132</v>
      </c>
      <c r="AU207" s="141" t="s">
        <v>86</v>
      </c>
      <c r="AV207" s="12" t="s">
        <v>86</v>
      </c>
      <c r="AW207" s="12" t="s">
        <v>38</v>
      </c>
      <c r="AX207" s="12" t="s">
        <v>77</v>
      </c>
      <c r="AY207" s="141" t="s">
        <v>121</v>
      </c>
    </row>
    <row r="208" spans="2:65" s="1" customFormat="1" ht="16.5" customHeight="1">
      <c r="B208" s="121"/>
      <c r="C208" s="147" t="s">
        <v>342</v>
      </c>
      <c r="D208" s="147" t="s">
        <v>159</v>
      </c>
      <c r="E208" s="148" t="s">
        <v>343</v>
      </c>
      <c r="F208" s="149" t="s">
        <v>344</v>
      </c>
      <c r="G208" s="150" t="s">
        <v>149</v>
      </c>
      <c r="H208" s="151">
        <v>7.14</v>
      </c>
      <c r="I208" s="152"/>
      <c r="J208" s="153">
        <f>ROUND(I208*H208,2)</f>
        <v>0</v>
      </c>
      <c r="K208" s="149" t="s">
        <v>127</v>
      </c>
      <c r="L208" s="154"/>
      <c r="M208" s="155" t="s">
        <v>3</v>
      </c>
      <c r="N208" s="156" t="s">
        <v>48</v>
      </c>
      <c r="P208" s="131">
        <f>O208*H208</f>
        <v>0</v>
      </c>
      <c r="Q208" s="131">
        <v>4.2999999999999997E-2</v>
      </c>
      <c r="R208" s="131">
        <f>Q208*H208</f>
        <v>0.30701999999999996</v>
      </c>
      <c r="S208" s="131">
        <v>0</v>
      </c>
      <c r="T208" s="132">
        <f>S208*H208</f>
        <v>0</v>
      </c>
      <c r="AR208" s="133" t="s">
        <v>163</v>
      </c>
      <c r="AT208" s="133" t="s">
        <v>159</v>
      </c>
      <c r="AU208" s="133" t="s">
        <v>86</v>
      </c>
      <c r="AY208" s="15" t="s">
        <v>121</v>
      </c>
      <c r="BE208" s="134">
        <f>IF(N208="základní",J208,0)</f>
        <v>0</v>
      </c>
      <c r="BF208" s="134">
        <f>IF(N208="snížená",J208,0)</f>
        <v>0</v>
      </c>
      <c r="BG208" s="134">
        <f>IF(N208="zákl. přenesená",J208,0)</f>
        <v>0</v>
      </c>
      <c r="BH208" s="134">
        <f>IF(N208="sníž. přenesená",J208,0)</f>
        <v>0</v>
      </c>
      <c r="BI208" s="134">
        <f>IF(N208="nulová",J208,0)</f>
        <v>0</v>
      </c>
      <c r="BJ208" s="15" t="s">
        <v>21</v>
      </c>
      <c r="BK208" s="134">
        <f>ROUND(I208*H208,2)</f>
        <v>0</v>
      </c>
      <c r="BL208" s="15" t="s">
        <v>128</v>
      </c>
      <c r="BM208" s="133" t="s">
        <v>345</v>
      </c>
    </row>
    <row r="209" spans="2:65" s="12" customFormat="1" ht="10">
      <c r="B209" s="139"/>
      <c r="D209" s="140" t="s">
        <v>132</v>
      </c>
      <c r="F209" s="142" t="s">
        <v>346</v>
      </c>
      <c r="H209" s="143">
        <v>7.14</v>
      </c>
      <c r="I209" s="144"/>
      <c r="L209" s="139"/>
      <c r="M209" s="145"/>
      <c r="T209" s="146"/>
      <c r="AT209" s="141" t="s">
        <v>132</v>
      </c>
      <c r="AU209" s="141" t="s">
        <v>86</v>
      </c>
      <c r="AV209" s="12" t="s">
        <v>86</v>
      </c>
      <c r="AW209" s="12" t="s">
        <v>4</v>
      </c>
      <c r="AX209" s="12" t="s">
        <v>21</v>
      </c>
      <c r="AY209" s="141" t="s">
        <v>121</v>
      </c>
    </row>
    <row r="210" spans="2:65" s="1" customFormat="1" ht="16.5" customHeight="1">
      <c r="B210" s="121"/>
      <c r="C210" s="147" t="s">
        <v>347</v>
      </c>
      <c r="D210" s="147" t="s">
        <v>159</v>
      </c>
      <c r="E210" s="148" t="s">
        <v>348</v>
      </c>
      <c r="F210" s="149" t="s">
        <v>349</v>
      </c>
      <c r="G210" s="150" t="s">
        <v>149</v>
      </c>
      <c r="H210" s="151">
        <v>2.04</v>
      </c>
      <c r="I210" s="152"/>
      <c r="J210" s="153">
        <f>ROUND(I210*H210,2)</f>
        <v>0</v>
      </c>
      <c r="K210" s="149" t="s">
        <v>127</v>
      </c>
      <c r="L210" s="154"/>
      <c r="M210" s="155" t="s">
        <v>3</v>
      </c>
      <c r="N210" s="156" t="s">
        <v>48</v>
      </c>
      <c r="P210" s="131">
        <f>O210*H210</f>
        <v>0</v>
      </c>
      <c r="Q210" s="131">
        <v>2.63E-2</v>
      </c>
      <c r="R210" s="131">
        <f>Q210*H210</f>
        <v>5.3652000000000005E-2</v>
      </c>
      <c r="S210" s="131">
        <v>0</v>
      </c>
      <c r="T210" s="132">
        <f>S210*H210</f>
        <v>0</v>
      </c>
      <c r="AR210" s="133" t="s">
        <v>163</v>
      </c>
      <c r="AT210" s="133" t="s">
        <v>159</v>
      </c>
      <c r="AU210" s="133" t="s">
        <v>86</v>
      </c>
      <c r="AY210" s="15" t="s">
        <v>121</v>
      </c>
      <c r="BE210" s="134">
        <f>IF(N210="základní",J210,0)</f>
        <v>0</v>
      </c>
      <c r="BF210" s="134">
        <f>IF(N210="snížená",J210,0)</f>
        <v>0</v>
      </c>
      <c r="BG210" s="134">
        <f>IF(N210="zákl. přenesená",J210,0)</f>
        <v>0</v>
      </c>
      <c r="BH210" s="134">
        <f>IF(N210="sníž. přenesená",J210,0)</f>
        <v>0</v>
      </c>
      <c r="BI210" s="134">
        <f>IF(N210="nulová",J210,0)</f>
        <v>0</v>
      </c>
      <c r="BJ210" s="15" t="s">
        <v>21</v>
      </c>
      <c r="BK210" s="134">
        <f>ROUND(I210*H210,2)</f>
        <v>0</v>
      </c>
      <c r="BL210" s="15" t="s">
        <v>128</v>
      </c>
      <c r="BM210" s="133" t="s">
        <v>350</v>
      </c>
    </row>
    <row r="211" spans="2:65" s="12" customFormat="1" ht="10">
      <c r="B211" s="139"/>
      <c r="D211" s="140" t="s">
        <v>132</v>
      </c>
      <c r="F211" s="142" t="s">
        <v>351</v>
      </c>
      <c r="H211" s="143">
        <v>2.04</v>
      </c>
      <c r="I211" s="144"/>
      <c r="L211" s="139"/>
      <c r="M211" s="145"/>
      <c r="T211" s="146"/>
      <c r="AT211" s="141" t="s">
        <v>132</v>
      </c>
      <c r="AU211" s="141" t="s">
        <v>86</v>
      </c>
      <c r="AV211" s="12" t="s">
        <v>86</v>
      </c>
      <c r="AW211" s="12" t="s">
        <v>4</v>
      </c>
      <c r="AX211" s="12" t="s">
        <v>21</v>
      </c>
      <c r="AY211" s="141" t="s">
        <v>121</v>
      </c>
    </row>
    <row r="212" spans="2:65" s="1" customFormat="1" ht="24.15" customHeight="1">
      <c r="B212" s="121"/>
      <c r="C212" s="122" t="s">
        <v>352</v>
      </c>
      <c r="D212" s="122" t="s">
        <v>123</v>
      </c>
      <c r="E212" s="123" t="s">
        <v>353</v>
      </c>
      <c r="F212" s="124" t="s">
        <v>354</v>
      </c>
      <c r="G212" s="125" t="s">
        <v>149</v>
      </c>
      <c r="H212" s="126">
        <v>50</v>
      </c>
      <c r="I212" s="127"/>
      <c r="J212" s="128">
        <f>ROUND(I212*H212,2)</f>
        <v>0</v>
      </c>
      <c r="K212" s="124" t="s">
        <v>127</v>
      </c>
      <c r="L212" s="30"/>
      <c r="M212" s="129" t="s">
        <v>3</v>
      </c>
      <c r="N212" s="130" t="s">
        <v>48</v>
      </c>
      <c r="P212" s="131">
        <f>O212*H212</f>
        <v>0</v>
      </c>
      <c r="Q212" s="131">
        <v>1.1E-4</v>
      </c>
      <c r="R212" s="131">
        <f>Q212*H212</f>
        <v>5.5000000000000005E-3</v>
      </c>
      <c r="S212" s="131">
        <v>0</v>
      </c>
      <c r="T212" s="132">
        <f>S212*H212</f>
        <v>0</v>
      </c>
      <c r="AR212" s="133" t="s">
        <v>128</v>
      </c>
      <c r="AT212" s="133" t="s">
        <v>123</v>
      </c>
      <c r="AU212" s="133" t="s">
        <v>86</v>
      </c>
      <c r="AY212" s="15" t="s">
        <v>121</v>
      </c>
      <c r="BE212" s="134">
        <f>IF(N212="základní",J212,0)</f>
        <v>0</v>
      </c>
      <c r="BF212" s="134">
        <f>IF(N212="snížená",J212,0)</f>
        <v>0</v>
      </c>
      <c r="BG212" s="134">
        <f>IF(N212="zákl. přenesená",J212,0)</f>
        <v>0</v>
      </c>
      <c r="BH212" s="134">
        <f>IF(N212="sníž. přenesená",J212,0)</f>
        <v>0</v>
      </c>
      <c r="BI212" s="134">
        <f>IF(N212="nulová",J212,0)</f>
        <v>0</v>
      </c>
      <c r="BJ212" s="15" t="s">
        <v>21</v>
      </c>
      <c r="BK212" s="134">
        <f>ROUND(I212*H212,2)</f>
        <v>0</v>
      </c>
      <c r="BL212" s="15" t="s">
        <v>128</v>
      </c>
      <c r="BM212" s="133" t="s">
        <v>355</v>
      </c>
    </row>
    <row r="213" spans="2:65" s="1" customFormat="1" ht="10">
      <c r="B213" s="30"/>
      <c r="D213" s="135" t="s">
        <v>130</v>
      </c>
      <c r="F213" s="136" t="s">
        <v>356</v>
      </c>
      <c r="I213" s="137"/>
      <c r="L213" s="30"/>
      <c r="M213" s="138"/>
      <c r="T213" s="51"/>
      <c r="AT213" s="15" t="s">
        <v>130</v>
      </c>
      <c r="AU213" s="15" t="s">
        <v>86</v>
      </c>
    </row>
    <row r="214" spans="2:65" s="1" customFormat="1" ht="33" customHeight="1">
      <c r="B214" s="121"/>
      <c r="C214" s="122" t="s">
        <v>357</v>
      </c>
      <c r="D214" s="122" t="s">
        <v>123</v>
      </c>
      <c r="E214" s="123" t="s">
        <v>358</v>
      </c>
      <c r="F214" s="124" t="s">
        <v>359</v>
      </c>
      <c r="G214" s="125" t="s">
        <v>126</v>
      </c>
      <c r="H214" s="126">
        <v>27</v>
      </c>
      <c r="I214" s="127"/>
      <c r="J214" s="128">
        <f>ROUND(I214*H214,2)</f>
        <v>0</v>
      </c>
      <c r="K214" s="124" t="s">
        <v>127</v>
      </c>
      <c r="L214" s="30"/>
      <c r="M214" s="129" t="s">
        <v>3</v>
      </c>
      <c r="N214" s="130" t="s">
        <v>48</v>
      </c>
      <c r="P214" s="131">
        <f>O214*H214</f>
        <v>0</v>
      </c>
      <c r="Q214" s="131">
        <v>0</v>
      </c>
      <c r="R214" s="131">
        <f>Q214*H214</f>
        <v>0</v>
      </c>
      <c r="S214" s="131">
        <v>0</v>
      </c>
      <c r="T214" s="132">
        <f>S214*H214</f>
        <v>0</v>
      </c>
      <c r="AR214" s="133" t="s">
        <v>128</v>
      </c>
      <c r="AT214" s="133" t="s">
        <v>123</v>
      </c>
      <c r="AU214" s="133" t="s">
        <v>86</v>
      </c>
      <c r="AY214" s="15" t="s">
        <v>121</v>
      </c>
      <c r="BE214" s="134">
        <f>IF(N214="základní",J214,0)</f>
        <v>0</v>
      </c>
      <c r="BF214" s="134">
        <f>IF(N214="snížená",J214,0)</f>
        <v>0</v>
      </c>
      <c r="BG214" s="134">
        <f>IF(N214="zákl. přenesená",J214,0)</f>
        <v>0</v>
      </c>
      <c r="BH214" s="134">
        <f>IF(N214="sníž. přenesená",J214,0)</f>
        <v>0</v>
      </c>
      <c r="BI214" s="134">
        <f>IF(N214="nulová",J214,0)</f>
        <v>0</v>
      </c>
      <c r="BJ214" s="15" t="s">
        <v>21</v>
      </c>
      <c r="BK214" s="134">
        <f>ROUND(I214*H214,2)</f>
        <v>0</v>
      </c>
      <c r="BL214" s="15" t="s">
        <v>128</v>
      </c>
      <c r="BM214" s="133" t="s">
        <v>360</v>
      </c>
    </row>
    <row r="215" spans="2:65" s="1" customFormat="1" ht="10">
      <c r="B215" s="30"/>
      <c r="D215" s="135" t="s">
        <v>130</v>
      </c>
      <c r="F215" s="136" t="s">
        <v>361</v>
      </c>
      <c r="I215" s="137"/>
      <c r="L215" s="30"/>
      <c r="M215" s="138"/>
      <c r="T215" s="51"/>
      <c r="AT215" s="15" t="s">
        <v>130</v>
      </c>
      <c r="AU215" s="15" t="s">
        <v>86</v>
      </c>
    </row>
    <row r="216" spans="2:65" s="11" customFormat="1" ht="22.75" customHeight="1">
      <c r="B216" s="109"/>
      <c r="D216" s="110" t="s">
        <v>76</v>
      </c>
      <c r="E216" s="119" t="s">
        <v>362</v>
      </c>
      <c r="F216" s="119" t="s">
        <v>363</v>
      </c>
      <c r="I216" s="112"/>
      <c r="J216" s="120">
        <f>BK216</f>
        <v>0</v>
      </c>
      <c r="L216" s="109"/>
      <c r="M216" s="114"/>
      <c r="P216" s="115">
        <f>SUM(P217:P240)</f>
        <v>0</v>
      </c>
      <c r="R216" s="115">
        <f>SUM(R217:R240)</f>
        <v>0</v>
      </c>
      <c r="T216" s="116">
        <f>SUM(T217:T240)</f>
        <v>0</v>
      </c>
      <c r="AR216" s="110" t="s">
        <v>21</v>
      </c>
      <c r="AT216" s="117" t="s">
        <v>76</v>
      </c>
      <c r="AU216" s="117" t="s">
        <v>21</v>
      </c>
      <c r="AY216" s="110" t="s">
        <v>121</v>
      </c>
      <c r="BK216" s="118">
        <f>SUM(BK217:BK240)</f>
        <v>0</v>
      </c>
    </row>
    <row r="217" spans="2:65" s="1" customFormat="1" ht="24.15" customHeight="1">
      <c r="B217" s="121"/>
      <c r="C217" s="122" t="s">
        <v>364</v>
      </c>
      <c r="D217" s="122" t="s">
        <v>123</v>
      </c>
      <c r="E217" s="123" t="s">
        <v>365</v>
      </c>
      <c r="F217" s="124" t="s">
        <v>366</v>
      </c>
      <c r="G217" s="125" t="s">
        <v>367</v>
      </c>
      <c r="H217" s="126">
        <v>36.090000000000003</v>
      </c>
      <c r="I217" s="127"/>
      <c r="J217" s="128">
        <f>ROUND(I217*H217,2)</f>
        <v>0</v>
      </c>
      <c r="K217" s="124" t="s">
        <v>127</v>
      </c>
      <c r="L217" s="30"/>
      <c r="M217" s="129" t="s">
        <v>3</v>
      </c>
      <c r="N217" s="130" t="s">
        <v>48</v>
      </c>
      <c r="P217" s="131">
        <f>O217*H217</f>
        <v>0</v>
      </c>
      <c r="Q217" s="131">
        <v>0</v>
      </c>
      <c r="R217" s="131">
        <f>Q217*H217</f>
        <v>0</v>
      </c>
      <c r="S217" s="131">
        <v>0</v>
      </c>
      <c r="T217" s="132">
        <f>S217*H217</f>
        <v>0</v>
      </c>
      <c r="AR217" s="133" t="s">
        <v>128</v>
      </c>
      <c r="AT217" s="133" t="s">
        <v>123</v>
      </c>
      <c r="AU217" s="133" t="s">
        <v>86</v>
      </c>
      <c r="AY217" s="15" t="s">
        <v>121</v>
      </c>
      <c r="BE217" s="134">
        <f>IF(N217="základní",J217,0)</f>
        <v>0</v>
      </c>
      <c r="BF217" s="134">
        <f>IF(N217="snížená",J217,0)</f>
        <v>0</v>
      </c>
      <c r="BG217" s="134">
        <f>IF(N217="zákl. přenesená",J217,0)</f>
        <v>0</v>
      </c>
      <c r="BH217" s="134">
        <f>IF(N217="sníž. přenesená",J217,0)</f>
        <v>0</v>
      </c>
      <c r="BI217" s="134">
        <f>IF(N217="nulová",J217,0)</f>
        <v>0</v>
      </c>
      <c r="BJ217" s="15" t="s">
        <v>21</v>
      </c>
      <c r="BK217" s="134">
        <f>ROUND(I217*H217,2)</f>
        <v>0</v>
      </c>
      <c r="BL217" s="15" t="s">
        <v>128</v>
      </c>
      <c r="BM217" s="133" t="s">
        <v>368</v>
      </c>
    </row>
    <row r="218" spans="2:65" s="1" customFormat="1" ht="10">
      <c r="B218" s="30"/>
      <c r="D218" s="135" t="s">
        <v>130</v>
      </c>
      <c r="F218" s="136" t="s">
        <v>369</v>
      </c>
      <c r="I218" s="137"/>
      <c r="L218" s="30"/>
      <c r="M218" s="138"/>
      <c r="T218" s="51"/>
      <c r="AT218" s="15" t="s">
        <v>130</v>
      </c>
      <c r="AU218" s="15" t="s">
        <v>86</v>
      </c>
    </row>
    <row r="219" spans="2:65" s="12" customFormat="1" ht="10">
      <c r="B219" s="139"/>
      <c r="D219" s="140" t="s">
        <v>132</v>
      </c>
      <c r="E219" s="141" t="s">
        <v>3</v>
      </c>
      <c r="F219" s="142" t="s">
        <v>370</v>
      </c>
      <c r="H219" s="143">
        <v>1.3</v>
      </c>
      <c r="I219" s="144"/>
      <c r="L219" s="139"/>
      <c r="M219" s="145"/>
      <c r="T219" s="146"/>
      <c r="AT219" s="141" t="s">
        <v>132</v>
      </c>
      <c r="AU219" s="141" t="s">
        <v>86</v>
      </c>
      <c r="AV219" s="12" t="s">
        <v>86</v>
      </c>
      <c r="AW219" s="12" t="s">
        <v>38</v>
      </c>
      <c r="AX219" s="12" t="s">
        <v>77</v>
      </c>
      <c r="AY219" s="141" t="s">
        <v>121</v>
      </c>
    </row>
    <row r="220" spans="2:65" s="12" customFormat="1" ht="10">
      <c r="B220" s="139"/>
      <c r="D220" s="140" t="s">
        <v>132</v>
      </c>
      <c r="E220" s="141" t="s">
        <v>3</v>
      </c>
      <c r="F220" s="142" t="s">
        <v>371</v>
      </c>
      <c r="H220" s="143">
        <v>11.88</v>
      </c>
      <c r="I220" s="144"/>
      <c r="L220" s="139"/>
      <c r="M220" s="145"/>
      <c r="T220" s="146"/>
      <c r="AT220" s="141" t="s">
        <v>132</v>
      </c>
      <c r="AU220" s="141" t="s">
        <v>86</v>
      </c>
      <c r="AV220" s="12" t="s">
        <v>86</v>
      </c>
      <c r="AW220" s="12" t="s">
        <v>38</v>
      </c>
      <c r="AX220" s="12" t="s">
        <v>77</v>
      </c>
      <c r="AY220" s="141" t="s">
        <v>121</v>
      </c>
    </row>
    <row r="221" spans="2:65" s="12" customFormat="1" ht="10">
      <c r="B221" s="139"/>
      <c r="D221" s="140" t="s">
        <v>132</v>
      </c>
      <c r="E221" s="141" t="s">
        <v>3</v>
      </c>
      <c r="F221" s="142" t="s">
        <v>372</v>
      </c>
      <c r="H221" s="143">
        <v>22.91</v>
      </c>
      <c r="I221" s="144"/>
      <c r="L221" s="139"/>
      <c r="M221" s="145"/>
      <c r="T221" s="146"/>
      <c r="AT221" s="141" t="s">
        <v>132</v>
      </c>
      <c r="AU221" s="141" t="s">
        <v>86</v>
      </c>
      <c r="AV221" s="12" t="s">
        <v>86</v>
      </c>
      <c r="AW221" s="12" t="s">
        <v>38</v>
      </c>
      <c r="AX221" s="12" t="s">
        <v>77</v>
      </c>
      <c r="AY221" s="141" t="s">
        <v>121</v>
      </c>
    </row>
    <row r="222" spans="2:65" s="1" customFormat="1" ht="24.15" customHeight="1">
      <c r="B222" s="121"/>
      <c r="C222" s="122" t="s">
        <v>373</v>
      </c>
      <c r="D222" s="122" t="s">
        <v>123</v>
      </c>
      <c r="E222" s="123" t="s">
        <v>374</v>
      </c>
      <c r="F222" s="124" t="s">
        <v>375</v>
      </c>
      <c r="G222" s="125" t="s">
        <v>367</v>
      </c>
      <c r="H222" s="126">
        <v>324.81</v>
      </c>
      <c r="I222" s="127"/>
      <c r="J222" s="128">
        <f>ROUND(I222*H222,2)</f>
        <v>0</v>
      </c>
      <c r="K222" s="124" t="s">
        <v>127</v>
      </c>
      <c r="L222" s="30"/>
      <c r="M222" s="129" t="s">
        <v>3</v>
      </c>
      <c r="N222" s="130" t="s">
        <v>48</v>
      </c>
      <c r="P222" s="131">
        <f>O222*H222</f>
        <v>0</v>
      </c>
      <c r="Q222" s="131">
        <v>0</v>
      </c>
      <c r="R222" s="131">
        <f>Q222*H222</f>
        <v>0</v>
      </c>
      <c r="S222" s="131">
        <v>0</v>
      </c>
      <c r="T222" s="132">
        <f>S222*H222</f>
        <v>0</v>
      </c>
      <c r="AR222" s="133" t="s">
        <v>128</v>
      </c>
      <c r="AT222" s="133" t="s">
        <v>123</v>
      </c>
      <c r="AU222" s="133" t="s">
        <v>86</v>
      </c>
      <c r="AY222" s="15" t="s">
        <v>121</v>
      </c>
      <c r="BE222" s="134">
        <f>IF(N222="základní",J222,0)</f>
        <v>0</v>
      </c>
      <c r="BF222" s="134">
        <f>IF(N222="snížená",J222,0)</f>
        <v>0</v>
      </c>
      <c r="BG222" s="134">
        <f>IF(N222="zákl. přenesená",J222,0)</f>
        <v>0</v>
      </c>
      <c r="BH222" s="134">
        <f>IF(N222="sníž. přenesená",J222,0)</f>
        <v>0</v>
      </c>
      <c r="BI222" s="134">
        <f>IF(N222="nulová",J222,0)</f>
        <v>0</v>
      </c>
      <c r="BJ222" s="15" t="s">
        <v>21</v>
      </c>
      <c r="BK222" s="134">
        <f>ROUND(I222*H222,2)</f>
        <v>0</v>
      </c>
      <c r="BL222" s="15" t="s">
        <v>128</v>
      </c>
      <c r="BM222" s="133" t="s">
        <v>376</v>
      </c>
    </row>
    <row r="223" spans="2:65" s="1" customFormat="1" ht="10">
      <c r="B223" s="30"/>
      <c r="D223" s="135" t="s">
        <v>130</v>
      </c>
      <c r="F223" s="136" t="s">
        <v>377</v>
      </c>
      <c r="I223" s="137"/>
      <c r="L223" s="30"/>
      <c r="M223" s="138"/>
      <c r="T223" s="51"/>
      <c r="AT223" s="15" t="s">
        <v>130</v>
      </c>
      <c r="AU223" s="15" t="s">
        <v>86</v>
      </c>
    </row>
    <row r="224" spans="2:65" s="12" customFormat="1" ht="10">
      <c r="B224" s="139"/>
      <c r="D224" s="140" t="s">
        <v>132</v>
      </c>
      <c r="F224" s="142" t="s">
        <v>378</v>
      </c>
      <c r="H224" s="143">
        <v>324.81</v>
      </c>
      <c r="I224" s="144"/>
      <c r="L224" s="139"/>
      <c r="M224" s="145"/>
      <c r="T224" s="146"/>
      <c r="AT224" s="141" t="s">
        <v>132</v>
      </c>
      <c r="AU224" s="141" t="s">
        <v>86</v>
      </c>
      <c r="AV224" s="12" t="s">
        <v>86</v>
      </c>
      <c r="AW224" s="12" t="s">
        <v>4</v>
      </c>
      <c r="AX224" s="12" t="s">
        <v>21</v>
      </c>
      <c r="AY224" s="141" t="s">
        <v>121</v>
      </c>
    </row>
    <row r="225" spans="2:65" s="1" customFormat="1" ht="24.15" customHeight="1">
      <c r="B225" s="121"/>
      <c r="C225" s="122" t="s">
        <v>379</v>
      </c>
      <c r="D225" s="122" t="s">
        <v>123</v>
      </c>
      <c r="E225" s="123" t="s">
        <v>380</v>
      </c>
      <c r="F225" s="124" t="s">
        <v>381</v>
      </c>
      <c r="G225" s="125" t="s">
        <v>367</v>
      </c>
      <c r="H225" s="126">
        <v>10.25</v>
      </c>
      <c r="I225" s="127"/>
      <c r="J225" s="128">
        <f>ROUND(I225*H225,2)</f>
        <v>0</v>
      </c>
      <c r="K225" s="124" t="s">
        <v>127</v>
      </c>
      <c r="L225" s="30"/>
      <c r="M225" s="129" t="s">
        <v>3</v>
      </c>
      <c r="N225" s="130" t="s">
        <v>48</v>
      </c>
      <c r="P225" s="131">
        <f>O225*H225</f>
        <v>0</v>
      </c>
      <c r="Q225" s="131">
        <v>0</v>
      </c>
      <c r="R225" s="131">
        <f>Q225*H225</f>
        <v>0</v>
      </c>
      <c r="S225" s="131">
        <v>0</v>
      </c>
      <c r="T225" s="132">
        <f>S225*H225</f>
        <v>0</v>
      </c>
      <c r="AR225" s="133" t="s">
        <v>128</v>
      </c>
      <c r="AT225" s="133" t="s">
        <v>123</v>
      </c>
      <c r="AU225" s="133" t="s">
        <v>86</v>
      </c>
      <c r="AY225" s="15" t="s">
        <v>121</v>
      </c>
      <c r="BE225" s="134">
        <f>IF(N225="základní",J225,0)</f>
        <v>0</v>
      </c>
      <c r="BF225" s="134">
        <f>IF(N225="snížená",J225,0)</f>
        <v>0</v>
      </c>
      <c r="BG225" s="134">
        <f>IF(N225="zákl. přenesená",J225,0)</f>
        <v>0</v>
      </c>
      <c r="BH225" s="134">
        <f>IF(N225="sníž. přenesená",J225,0)</f>
        <v>0</v>
      </c>
      <c r="BI225" s="134">
        <f>IF(N225="nulová",J225,0)</f>
        <v>0</v>
      </c>
      <c r="BJ225" s="15" t="s">
        <v>21</v>
      </c>
      <c r="BK225" s="134">
        <f>ROUND(I225*H225,2)</f>
        <v>0</v>
      </c>
      <c r="BL225" s="15" t="s">
        <v>128</v>
      </c>
      <c r="BM225" s="133" t="s">
        <v>382</v>
      </c>
    </row>
    <row r="226" spans="2:65" s="1" customFormat="1" ht="10">
      <c r="B226" s="30"/>
      <c r="D226" s="135" t="s">
        <v>130</v>
      </c>
      <c r="F226" s="136" t="s">
        <v>383</v>
      </c>
      <c r="I226" s="137"/>
      <c r="L226" s="30"/>
      <c r="M226" s="138"/>
      <c r="T226" s="51"/>
      <c r="AT226" s="15" t="s">
        <v>130</v>
      </c>
      <c r="AU226" s="15" t="s">
        <v>86</v>
      </c>
    </row>
    <row r="227" spans="2:65" s="12" customFormat="1" ht="10">
      <c r="B227" s="139"/>
      <c r="D227" s="140" t="s">
        <v>132</v>
      </c>
      <c r="E227" s="141" t="s">
        <v>3</v>
      </c>
      <c r="F227" s="142" t="s">
        <v>384</v>
      </c>
      <c r="H227" s="143">
        <v>10.25</v>
      </c>
      <c r="I227" s="144"/>
      <c r="L227" s="139"/>
      <c r="M227" s="145"/>
      <c r="T227" s="146"/>
      <c r="AT227" s="141" t="s">
        <v>132</v>
      </c>
      <c r="AU227" s="141" t="s">
        <v>86</v>
      </c>
      <c r="AV227" s="12" t="s">
        <v>86</v>
      </c>
      <c r="AW227" s="12" t="s">
        <v>38</v>
      </c>
      <c r="AX227" s="12" t="s">
        <v>77</v>
      </c>
      <c r="AY227" s="141" t="s">
        <v>121</v>
      </c>
    </row>
    <row r="228" spans="2:65" s="1" customFormat="1" ht="24.15" customHeight="1">
      <c r="B228" s="121"/>
      <c r="C228" s="122" t="s">
        <v>385</v>
      </c>
      <c r="D228" s="122" t="s">
        <v>123</v>
      </c>
      <c r="E228" s="123" t="s">
        <v>386</v>
      </c>
      <c r="F228" s="124" t="s">
        <v>375</v>
      </c>
      <c r="G228" s="125" t="s">
        <v>367</v>
      </c>
      <c r="H228" s="126">
        <v>92.25</v>
      </c>
      <c r="I228" s="127"/>
      <c r="J228" s="128">
        <f>ROUND(I228*H228,2)</f>
        <v>0</v>
      </c>
      <c r="K228" s="124" t="s">
        <v>127</v>
      </c>
      <c r="L228" s="30"/>
      <c r="M228" s="129" t="s">
        <v>3</v>
      </c>
      <c r="N228" s="130" t="s">
        <v>48</v>
      </c>
      <c r="P228" s="131">
        <f>O228*H228</f>
        <v>0</v>
      </c>
      <c r="Q228" s="131">
        <v>0</v>
      </c>
      <c r="R228" s="131">
        <f>Q228*H228</f>
        <v>0</v>
      </c>
      <c r="S228" s="131">
        <v>0</v>
      </c>
      <c r="T228" s="132">
        <f>S228*H228</f>
        <v>0</v>
      </c>
      <c r="AR228" s="133" t="s">
        <v>128</v>
      </c>
      <c r="AT228" s="133" t="s">
        <v>123</v>
      </c>
      <c r="AU228" s="133" t="s">
        <v>86</v>
      </c>
      <c r="AY228" s="15" t="s">
        <v>121</v>
      </c>
      <c r="BE228" s="134">
        <f>IF(N228="základní",J228,0)</f>
        <v>0</v>
      </c>
      <c r="BF228" s="134">
        <f>IF(N228="snížená",J228,0)</f>
        <v>0</v>
      </c>
      <c r="BG228" s="134">
        <f>IF(N228="zákl. přenesená",J228,0)</f>
        <v>0</v>
      </c>
      <c r="BH228" s="134">
        <f>IF(N228="sníž. přenesená",J228,0)</f>
        <v>0</v>
      </c>
      <c r="BI228" s="134">
        <f>IF(N228="nulová",J228,0)</f>
        <v>0</v>
      </c>
      <c r="BJ228" s="15" t="s">
        <v>21</v>
      </c>
      <c r="BK228" s="134">
        <f>ROUND(I228*H228,2)</f>
        <v>0</v>
      </c>
      <c r="BL228" s="15" t="s">
        <v>128</v>
      </c>
      <c r="BM228" s="133" t="s">
        <v>387</v>
      </c>
    </row>
    <row r="229" spans="2:65" s="1" customFormat="1" ht="10">
      <c r="B229" s="30"/>
      <c r="D229" s="135" t="s">
        <v>130</v>
      </c>
      <c r="F229" s="136" t="s">
        <v>388</v>
      </c>
      <c r="I229" s="137"/>
      <c r="L229" s="30"/>
      <c r="M229" s="138"/>
      <c r="T229" s="51"/>
      <c r="AT229" s="15" t="s">
        <v>130</v>
      </c>
      <c r="AU229" s="15" t="s">
        <v>86</v>
      </c>
    </row>
    <row r="230" spans="2:65" s="12" customFormat="1" ht="10">
      <c r="B230" s="139"/>
      <c r="D230" s="140" t="s">
        <v>132</v>
      </c>
      <c r="F230" s="142" t="s">
        <v>389</v>
      </c>
      <c r="H230" s="143">
        <v>92.25</v>
      </c>
      <c r="I230" s="144"/>
      <c r="L230" s="139"/>
      <c r="M230" s="145"/>
      <c r="T230" s="146"/>
      <c r="AT230" s="141" t="s">
        <v>132</v>
      </c>
      <c r="AU230" s="141" t="s">
        <v>86</v>
      </c>
      <c r="AV230" s="12" t="s">
        <v>86</v>
      </c>
      <c r="AW230" s="12" t="s">
        <v>4</v>
      </c>
      <c r="AX230" s="12" t="s">
        <v>21</v>
      </c>
      <c r="AY230" s="141" t="s">
        <v>121</v>
      </c>
    </row>
    <row r="231" spans="2:65" s="1" customFormat="1" ht="24.15" customHeight="1">
      <c r="B231" s="121"/>
      <c r="C231" s="122" t="s">
        <v>390</v>
      </c>
      <c r="D231" s="122" t="s">
        <v>123</v>
      </c>
      <c r="E231" s="123" t="s">
        <v>391</v>
      </c>
      <c r="F231" s="124" t="s">
        <v>392</v>
      </c>
      <c r="G231" s="125" t="s">
        <v>367</v>
      </c>
      <c r="H231" s="126">
        <v>11.55</v>
      </c>
      <c r="I231" s="127"/>
      <c r="J231" s="128">
        <f>ROUND(I231*H231,2)</f>
        <v>0</v>
      </c>
      <c r="K231" s="124" t="s">
        <v>127</v>
      </c>
      <c r="L231" s="30"/>
      <c r="M231" s="129" t="s">
        <v>3</v>
      </c>
      <c r="N231" s="130" t="s">
        <v>48</v>
      </c>
      <c r="P231" s="131">
        <f>O231*H231</f>
        <v>0</v>
      </c>
      <c r="Q231" s="131">
        <v>0</v>
      </c>
      <c r="R231" s="131">
        <f>Q231*H231</f>
        <v>0</v>
      </c>
      <c r="S231" s="131">
        <v>0</v>
      </c>
      <c r="T231" s="132">
        <f>S231*H231</f>
        <v>0</v>
      </c>
      <c r="AR231" s="133" t="s">
        <v>128</v>
      </c>
      <c r="AT231" s="133" t="s">
        <v>123</v>
      </c>
      <c r="AU231" s="133" t="s">
        <v>86</v>
      </c>
      <c r="AY231" s="15" t="s">
        <v>121</v>
      </c>
      <c r="BE231" s="134">
        <f>IF(N231="základní",J231,0)</f>
        <v>0</v>
      </c>
      <c r="BF231" s="134">
        <f>IF(N231="snížená",J231,0)</f>
        <v>0</v>
      </c>
      <c r="BG231" s="134">
        <f>IF(N231="zákl. přenesená",J231,0)</f>
        <v>0</v>
      </c>
      <c r="BH231" s="134">
        <f>IF(N231="sníž. přenesená",J231,0)</f>
        <v>0</v>
      </c>
      <c r="BI231" s="134">
        <f>IF(N231="nulová",J231,0)</f>
        <v>0</v>
      </c>
      <c r="BJ231" s="15" t="s">
        <v>21</v>
      </c>
      <c r="BK231" s="134">
        <f>ROUND(I231*H231,2)</f>
        <v>0</v>
      </c>
      <c r="BL231" s="15" t="s">
        <v>128</v>
      </c>
      <c r="BM231" s="133" t="s">
        <v>393</v>
      </c>
    </row>
    <row r="232" spans="2:65" s="1" customFormat="1" ht="10">
      <c r="B232" s="30"/>
      <c r="D232" s="135" t="s">
        <v>130</v>
      </c>
      <c r="F232" s="136" t="s">
        <v>394</v>
      </c>
      <c r="I232" s="137"/>
      <c r="L232" s="30"/>
      <c r="M232" s="138"/>
      <c r="T232" s="51"/>
      <c r="AT232" s="15" t="s">
        <v>130</v>
      </c>
      <c r="AU232" s="15" t="s">
        <v>86</v>
      </c>
    </row>
    <row r="233" spans="2:65" s="12" customFormat="1" ht="10">
      <c r="B233" s="139"/>
      <c r="D233" s="140" t="s">
        <v>132</v>
      </c>
      <c r="E233" s="141" t="s">
        <v>3</v>
      </c>
      <c r="F233" s="142" t="s">
        <v>370</v>
      </c>
      <c r="H233" s="143">
        <v>1.3</v>
      </c>
      <c r="I233" s="144"/>
      <c r="L233" s="139"/>
      <c r="M233" s="145"/>
      <c r="T233" s="146"/>
      <c r="AT233" s="141" t="s">
        <v>132</v>
      </c>
      <c r="AU233" s="141" t="s">
        <v>86</v>
      </c>
      <c r="AV233" s="12" t="s">
        <v>86</v>
      </c>
      <c r="AW233" s="12" t="s">
        <v>38</v>
      </c>
      <c r="AX233" s="12" t="s">
        <v>77</v>
      </c>
      <c r="AY233" s="141" t="s">
        <v>121</v>
      </c>
    </row>
    <row r="234" spans="2:65" s="12" customFormat="1" ht="10">
      <c r="B234" s="139"/>
      <c r="D234" s="140" t="s">
        <v>132</v>
      </c>
      <c r="E234" s="141" t="s">
        <v>3</v>
      </c>
      <c r="F234" s="142" t="s">
        <v>384</v>
      </c>
      <c r="H234" s="143">
        <v>10.25</v>
      </c>
      <c r="I234" s="144"/>
      <c r="L234" s="139"/>
      <c r="M234" s="145"/>
      <c r="T234" s="146"/>
      <c r="AT234" s="141" t="s">
        <v>132</v>
      </c>
      <c r="AU234" s="141" t="s">
        <v>86</v>
      </c>
      <c r="AV234" s="12" t="s">
        <v>86</v>
      </c>
      <c r="AW234" s="12" t="s">
        <v>38</v>
      </c>
      <c r="AX234" s="12" t="s">
        <v>77</v>
      </c>
      <c r="AY234" s="141" t="s">
        <v>121</v>
      </c>
    </row>
    <row r="235" spans="2:65" s="1" customFormat="1" ht="24.15" customHeight="1">
      <c r="B235" s="121"/>
      <c r="C235" s="122" t="s">
        <v>395</v>
      </c>
      <c r="D235" s="122" t="s">
        <v>123</v>
      </c>
      <c r="E235" s="123" t="s">
        <v>396</v>
      </c>
      <c r="F235" s="124" t="s">
        <v>397</v>
      </c>
      <c r="G235" s="125" t="s">
        <v>367</v>
      </c>
      <c r="H235" s="126">
        <v>22.91</v>
      </c>
      <c r="I235" s="127"/>
      <c r="J235" s="128">
        <f>ROUND(I235*H235,2)</f>
        <v>0</v>
      </c>
      <c r="K235" s="124" t="s">
        <v>127</v>
      </c>
      <c r="L235" s="30"/>
      <c r="M235" s="129" t="s">
        <v>3</v>
      </c>
      <c r="N235" s="130" t="s">
        <v>48</v>
      </c>
      <c r="P235" s="131">
        <f>O235*H235</f>
        <v>0</v>
      </c>
      <c r="Q235" s="131">
        <v>0</v>
      </c>
      <c r="R235" s="131">
        <f>Q235*H235</f>
        <v>0</v>
      </c>
      <c r="S235" s="131">
        <v>0</v>
      </c>
      <c r="T235" s="132">
        <f>S235*H235</f>
        <v>0</v>
      </c>
      <c r="AR235" s="133" t="s">
        <v>128</v>
      </c>
      <c r="AT235" s="133" t="s">
        <v>123</v>
      </c>
      <c r="AU235" s="133" t="s">
        <v>86</v>
      </c>
      <c r="AY235" s="15" t="s">
        <v>121</v>
      </c>
      <c r="BE235" s="134">
        <f>IF(N235="základní",J235,0)</f>
        <v>0</v>
      </c>
      <c r="BF235" s="134">
        <f>IF(N235="snížená",J235,0)</f>
        <v>0</v>
      </c>
      <c r="BG235" s="134">
        <f>IF(N235="zákl. přenesená",J235,0)</f>
        <v>0</v>
      </c>
      <c r="BH235" s="134">
        <f>IF(N235="sníž. přenesená",J235,0)</f>
        <v>0</v>
      </c>
      <c r="BI235" s="134">
        <f>IF(N235="nulová",J235,0)</f>
        <v>0</v>
      </c>
      <c r="BJ235" s="15" t="s">
        <v>21</v>
      </c>
      <c r="BK235" s="134">
        <f>ROUND(I235*H235,2)</f>
        <v>0</v>
      </c>
      <c r="BL235" s="15" t="s">
        <v>128</v>
      </c>
      <c r="BM235" s="133" t="s">
        <v>398</v>
      </c>
    </row>
    <row r="236" spans="2:65" s="1" customFormat="1" ht="10">
      <c r="B236" s="30"/>
      <c r="D236" s="135" t="s">
        <v>130</v>
      </c>
      <c r="F236" s="136" t="s">
        <v>399</v>
      </c>
      <c r="I236" s="137"/>
      <c r="L236" s="30"/>
      <c r="M236" s="138"/>
      <c r="T236" s="51"/>
      <c r="AT236" s="15" t="s">
        <v>130</v>
      </c>
      <c r="AU236" s="15" t="s">
        <v>86</v>
      </c>
    </row>
    <row r="237" spans="2:65" s="12" customFormat="1" ht="10">
      <c r="B237" s="139"/>
      <c r="D237" s="140" t="s">
        <v>132</v>
      </c>
      <c r="E237" s="141" t="s">
        <v>3</v>
      </c>
      <c r="F237" s="142" t="s">
        <v>372</v>
      </c>
      <c r="H237" s="143">
        <v>22.91</v>
      </c>
      <c r="I237" s="144"/>
      <c r="L237" s="139"/>
      <c r="M237" s="145"/>
      <c r="T237" s="146"/>
      <c r="AT237" s="141" t="s">
        <v>132</v>
      </c>
      <c r="AU237" s="141" t="s">
        <v>86</v>
      </c>
      <c r="AV237" s="12" t="s">
        <v>86</v>
      </c>
      <c r="AW237" s="12" t="s">
        <v>38</v>
      </c>
      <c r="AX237" s="12" t="s">
        <v>77</v>
      </c>
      <c r="AY237" s="141" t="s">
        <v>121</v>
      </c>
    </row>
    <row r="238" spans="2:65" s="1" customFormat="1" ht="24.15" customHeight="1">
      <c r="B238" s="121"/>
      <c r="C238" s="122" t="s">
        <v>400</v>
      </c>
      <c r="D238" s="122" t="s">
        <v>123</v>
      </c>
      <c r="E238" s="123" t="s">
        <v>401</v>
      </c>
      <c r="F238" s="124" t="s">
        <v>402</v>
      </c>
      <c r="G238" s="125" t="s">
        <v>367</v>
      </c>
      <c r="H238" s="126">
        <v>11.88</v>
      </c>
      <c r="I238" s="127"/>
      <c r="J238" s="128">
        <f>ROUND(I238*H238,2)</f>
        <v>0</v>
      </c>
      <c r="K238" s="124" t="s">
        <v>127</v>
      </c>
      <c r="L238" s="30"/>
      <c r="M238" s="129" t="s">
        <v>3</v>
      </c>
      <c r="N238" s="130" t="s">
        <v>48</v>
      </c>
      <c r="P238" s="131">
        <f>O238*H238</f>
        <v>0</v>
      </c>
      <c r="Q238" s="131">
        <v>0</v>
      </c>
      <c r="R238" s="131">
        <f>Q238*H238</f>
        <v>0</v>
      </c>
      <c r="S238" s="131">
        <v>0</v>
      </c>
      <c r="T238" s="132">
        <f>S238*H238</f>
        <v>0</v>
      </c>
      <c r="AR238" s="133" t="s">
        <v>128</v>
      </c>
      <c r="AT238" s="133" t="s">
        <v>123</v>
      </c>
      <c r="AU238" s="133" t="s">
        <v>86</v>
      </c>
      <c r="AY238" s="15" t="s">
        <v>121</v>
      </c>
      <c r="BE238" s="134">
        <f>IF(N238="základní",J238,0)</f>
        <v>0</v>
      </c>
      <c r="BF238" s="134">
        <f>IF(N238="snížená",J238,0)</f>
        <v>0</v>
      </c>
      <c r="BG238" s="134">
        <f>IF(N238="zákl. přenesená",J238,0)</f>
        <v>0</v>
      </c>
      <c r="BH238" s="134">
        <f>IF(N238="sníž. přenesená",J238,0)</f>
        <v>0</v>
      </c>
      <c r="BI238" s="134">
        <f>IF(N238="nulová",J238,0)</f>
        <v>0</v>
      </c>
      <c r="BJ238" s="15" t="s">
        <v>21</v>
      </c>
      <c r="BK238" s="134">
        <f>ROUND(I238*H238,2)</f>
        <v>0</v>
      </c>
      <c r="BL238" s="15" t="s">
        <v>128</v>
      </c>
      <c r="BM238" s="133" t="s">
        <v>403</v>
      </c>
    </row>
    <row r="239" spans="2:65" s="1" customFormat="1" ht="10">
      <c r="B239" s="30"/>
      <c r="D239" s="135" t="s">
        <v>130</v>
      </c>
      <c r="F239" s="136" t="s">
        <v>404</v>
      </c>
      <c r="I239" s="137"/>
      <c r="L239" s="30"/>
      <c r="M239" s="138"/>
      <c r="T239" s="51"/>
      <c r="AT239" s="15" t="s">
        <v>130</v>
      </c>
      <c r="AU239" s="15" t="s">
        <v>86</v>
      </c>
    </row>
    <row r="240" spans="2:65" s="12" customFormat="1" ht="10">
      <c r="B240" s="139"/>
      <c r="D240" s="140" t="s">
        <v>132</v>
      </c>
      <c r="E240" s="141" t="s">
        <v>3</v>
      </c>
      <c r="F240" s="142" t="s">
        <v>371</v>
      </c>
      <c r="H240" s="143">
        <v>11.88</v>
      </c>
      <c r="I240" s="144"/>
      <c r="L240" s="139"/>
      <c r="M240" s="145"/>
      <c r="T240" s="146"/>
      <c r="AT240" s="141" t="s">
        <v>132</v>
      </c>
      <c r="AU240" s="141" t="s">
        <v>86</v>
      </c>
      <c r="AV240" s="12" t="s">
        <v>86</v>
      </c>
      <c r="AW240" s="12" t="s">
        <v>38</v>
      </c>
      <c r="AX240" s="12" t="s">
        <v>77</v>
      </c>
      <c r="AY240" s="141" t="s">
        <v>121</v>
      </c>
    </row>
    <row r="241" spans="2:65" s="11" customFormat="1" ht="22.75" customHeight="1">
      <c r="B241" s="109"/>
      <c r="D241" s="110" t="s">
        <v>76</v>
      </c>
      <c r="E241" s="119" t="s">
        <v>405</v>
      </c>
      <c r="F241" s="119" t="s">
        <v>406</v>
      </c>
      <c r="I241" s="112"/>
      <c r="J241" s="120">
        <f>BK241</f>
        <v>0</v>
      </c>
      <c r="L241" s="109"/>
      <c r="M241" s="114"/>
      <c r="P241" s="115">
        <f>SUM(P242:P243)</f>
        <v>0</v>
      </c>
      <c r="R241" s="115">
        <f>SUM(R242:R243)</f>
        <v>0</v>
      </c>
      <c r="T241" s="116">
        <f>SUM(T242:T243)</f>
        <v>0</v>
      </c>
      <c r="AR241" s="110" t="s">
        <v>21</v>
      </c>
      <c r="AT241" s="117" t="s">
        <v>76</v>
      </c>
      <c r="AU241" s="117" t="s">
        <v>21</v>
      </c>
      <c r="AY241" s="110" t="s">
        <v>121</v>
      </c>
      <c r="BK241" s="118">
        <f>SUM(BK242:BK243)</f>
        <v>0</v>
      </c>
    </row>
    <row r="242" spans="2:65" s="1" customFormat="1" ht="24.15" customHeight="1">
      <c r="B242" s="121"/>
      <c r="C242" s="122" t="s">
        <v>407</v>
      </c>
      <c r="D242" s="122" t="s">
        <v>123</v>
      </c>
      <c r="E242" s="123" t="s">
        <v>408</v>
      </c>
      <c r="F242" s="124" t="s">
        <v>409</v>
      </c>
      <c r="G242" s="125" t="s">
        <v>367</v>
      </c>
      <c r="H242" s="126">
        <v>18.440999999999999</v>
      </c>
      <c r="I242" s="127"/>
      <c r="J242" s="128">
        <f>ROUND(I242*H242,2)</f>
        <v>0</v>
      </c>
      <c r="K242" s="124" t="s">
        <v>127</v>
      </c>
      <c r="L242" s="30"/>
      <c r="M242" s="129" t="s">
        <v>3</v>
      </c>
      <c r="N242" s="130" t="s">
        <v>48</v>
      </c>
      <c r="P242" s="131">
        <f>O242*H242</f>
        <v>0</v>
      </c>
      <c r="Q242" s="131">
        <v>0</v>
      </c>
      <c r="R242" s="131">
        <f>Q242*H242</f>
        <v>0</v>
      </c>
      <c r="S242" s="131">
        <v>0</v>
      </c>
      <c r="T242" s="132">
        <f>S242*H242</f>
        <v>0</v>
      </c>
      <c r="AR242" s="133" t="s">
        <v>128</v>
      </c>
      <c r="AT242" s="133" t="s">
        <v>123</v>
      </c>
      <c r="AU242" s="133" t="s">
        <v>86</v>
      </c>
      <c r="AY242" s="15" t="s">
        <v>121</v>
      </c>
      <c r="BE242" s="134">
        <f>IF(N242="základní",J242,0)</f>
        <v>0</v>
      </c>
      <c r="BF242" s="134">
        <f>IF(N242="snížená",J242,0)</f>
        <v>0</v>
      </c>
      <c r="BG242" s="134">
        <f>IF(N242="zákl. přenesená",J242,0)</f>
        <v>0</v>
      </c>
      <c r="BH242" s="134">
        <f>IF(N242="sníž. přenesená",J242,0)</f>
        <v>0</v>
      </c>
      <c r="BI242" s="134">
        <f>IF(N242="nulová",J242,0)</f>
        <v>0</v>
      </c>
      <c r="BJ242" s="15" t="s">
        <v>21</v>
      </c>
      <c r="BK242" s="134">
        <f>ROUND(I242*H242,2)</f>
        <v>0</v>
      </c>
      <c r="BL242" s="15" t="s">
        <v>128</v>
      </c>
      <c r="BM242" s="133" t="s">
        <v>410</v>
      </c>
    </row>
    <row r="243" spans="2:65" s="1" customFormat="1" ht="10">
      <c r="B243" s="30"/>
      <c r="D243" s="135" t="s">
        <v>130</v>
      </c>
      <c r="F243" s="136" t="s">
        <v>411</v>
      </c>
      <c r="I243" s="137"/>
      <c r="L243" s="30"/>
      <c r="M243" s="138"/>
      <c r="T243" s="51"/>
      <c r="AT243" s="15" t="s">
        <v>130</v>
      </c>
      <c r="AU243" s="15" t="s">
        <v>86</v>
      </c>
    </row>
    <row r="244" spans="2:65" s="11" customFormat="1" ht="25.9" customHeight="1">
      <c r="B244" s="109"/>
      <c r="D244" s="110" t="s">
        <v>76</v>
      </c>
      <c r="E244" s="111" t="s">
        <v>412</v>
      </c>
      <c r="F244" s="111" t="s">
        <v>413</v>
      </c>
      <c r="I244" s="112"/>
      <c r="J244" s="113">
        <f>BK244</f>
        <v>0</v>
      </c>
      <c r="L244" s="109"/>
      <c r="M244" s="114"/>
      <c r="P244" s="115">
        <f>P245+P252</f>
        <v>0</v>
      </c>
      <c r="R244" s="115">
        <f>R245+R252</f>
        <v>0</v>
      </c>
      <c r="T244" s="116">
        <f>T245+T252</f>
        <v>0</v>
      </c>
      <c r="AR244" s="110" t="s">
        <v>153</v>
      </c>
      <c r="AT244" s="117" t="s">
        <v>76</v>
      </c>
      <c r="AU244" s="117" t="s">
        <v>77</v>
      </c>
      <c r="AY244" s="110" t="s">
        <v>121</v>
      </c>
      <c r="BK244" s="118">
        <f>BK245+BK252</f>
        <v>0</v>
      </c>
    </row>
    <row r="245" spans="2:65" s="11" customFormat="1" ht="22.75" customHeight="1">
      <c r="B245" s="109"/>
      <c r="D245" s="110" t="s">
        <v>76</v>
      </c>
      <c r="E245" s="119" t="s">
        <v>414</v>
      </c>
      <c r="F245" s="119" t="s">
        <v>415</v>
      </c>
      <c r="I245" s="112"/>
      <c r="J245" s="120">
        <f>BK245</f>
        <v>0</v>
      </c>
      <c r="L245" s="109"/>
      <c r="M245" s="114"/>
      <c r="P245" s="115">
        <f>SUM(P246:P251)</f>
        <v>0</v>
      </c>
      <c r="R245" s="115">
        <f>SUM(R246:R251)</f>
        <v>0</v>
      </c>
      <c r="T245" s="116">
        <f>SUM(T246:T251)</f>
        <v>0</v>
      </c>
      <c r="AR245" s="110" t="s">
        <v>153</v>
      </c>
      <c r="AT245" s="117" t="s">
        <v>76</v>
      </c>
      <c r="AU245" s="117" t="s">
        <v>21</v>
      </c>
      <c r="AY245" s="110" t="s">
        <v>121</v>
      </c>
      <c r="BK245" s="118">
        <f>SUM(BK246:BK251)</f>
        <v>0</v>
      </c>
    </row>
    <row r="246" spans="2:65" s="1" customFormat="1" ht="16.5" customHeight="1">
      <c r="B246" s="121"/>
      <c r="C246" s="122" t="s">
        <v>416</v>
      </c>
      <c r="D246" s="122" t="s">
        <v>123</v>
      </c>
      <c r="E246" s="123" t="s">
        <v>417</v>
      </c>
      <c r="F246" s="124" t="s">
        <v>418</v>
      </c>
      <c r="G246" s="125" t="s">
        <v>419</v>
      </c>
      <c r="H246" s="126">
        <v>1</v>
      </c>
      <c r="I246" s="127"/>
      <c r="J246" s="128">
        <f>ROUND(I246*H246,2)</f>
        <v>0</v>
      </c>
      <c r="K246" s="124" t="s">
        <v>127</v>
      </c>
      <c r="L246" s="30"/>
      <c r="M246" s="129" t="s">
        <v>3</v>
      </c>
      <c r="N246" s="130" t="s">
        <v>48</v>
      </c>
      <c r="P246" s="131">
        <f>O246*H246</f>
        <v>0</v>
      </c>
      <c r="Q246" s="131">
        <v>0</v>
      </c>
      <c r="R246" s="131">
        <f>Q246*H246</f>
        <v>0</v>
      </c>
      <c r="S246" s="131">
        <v>0</v>
      </c>
      <c r="T246" s="132">
        <f>S246*H246</f>
        <v>0</v>
      </c>
      <c r="AR246" s="133" t="s">
        <v>420</v>
      </c>
      <c r="AT246" s="133" t="s">
        <v>123</v>
      </c>
      <c r="AU246" s="133" t="s">
        <v>86</v>
      </c>
      <c r="AY246" s="15" t="s">
        <v>121</v>
      </c>
      <c r="BE246" s="134">
        <f>IF(N246="základní",J246,0)</f>
        <v>0</v>
      </c>
      <c r="BF246" s="134">
        <f>IF(N246="snížená",J246,0)</f>
        <v>0</v>
      </c>
      <c r="BG246" s="134">
        <f>IF(N246="zákl. přenesená",J246,0)</f>
        <v>0</v>
      </c>
      <c r="BH246" s="134">
        <f>IF(N246="sníž. přenesená",J246,0)</f>
        <v>0</v>
      </c>
      <c r="BI246" s="134">
        <f>IF(N246="nulová",J246,0)</f>
        <v>0</v>
      </c>
      <c r="BJ246" s="15" t="s">
        <v>21</v>
      </c>
      <c r="BK246" s="134">
        <f>ROUND(I246*H246,2)</f>
        <v>0</v>
      </c>
      <c r="BL246" s="15" t="s">
        <v>420</v>
      </c>
      <c r="BM246" s="133" t="s">
        <v>421</v>
      </c>
    </row>
    <row r="247" spans="2:65" s="1" customFormat="1" ht="10">
      <c r="B247" s="30"/>
      <c r="D247" s="135" t="s">
        <v>130</v>
      </c>
      <c r="F247" s="136" t="s">
        <v>422</v>
      </c>
      <c r="I247" s="137"/>
      <c r="L247" s="30"/>
      <c r="M247" s="138"/>
      <c r="T247" s="51"/>
      <c r="AT247" s="15" t="s">
        <v>130</v>
      </c>
      <c r="AU247" s="15" t="s">
        <v>86</v>
      </c>
    </row>
    <row r="248" spans="2:65" s="12" customFormat="1" ht="10">
      <c r="B248" s="139"/>
      <c r="D248" s="140" t="s">
        <v>132</v>
      </c>
      <c r="E248" s="141" t="s">
        <v>3</v>
      </c>
      <c r="F248" s="142" t="s">
        <v>423</v>
      </c>
      <c r="H248" s="143">
        <v>1</v>
      </c>
      <c r="I248" s="144"/>
      <c r="L248" s="139"/>
      <c r="M248" s="145"/>
      <c r="T248" s="146"/>
      <c r="AT248" s="141" t="s">
        <v>132</v>
      </c>
      <c r="AU248" s="141" t="s">
        <v>86</v>
      </c>
      <c r="AV248" s="12" t="s">
        <v>86</v>
      </c>
      <c r="AW248" s="12" t="s">
        <v>38</v>
      </c>
      <c r="AX248" s="12" t="s">
        <v>77</v>
      </c>
      <c r="AY248" s="141" t="s">
        <v>121</v>
      </c>
    </row>
    <row r="249" spans="2:65" s="1" customFormat="1" ht="16.5" customHeight="1">
      <c r="B249" s="121"/>
      <c r="C249" s="122" t="s">
        <v>424</v>
      </c>
      <c r="D249" s="122" t="s">
        <v>123</v>
      </c>
      <c r="E249" s="123" t="s">
        <v>425</v>
      </c>
      <c r="F249" s="124" t="s">
        <v>426</v>
      </c>
      <c r="G249" s="125" t="s">
        <v>419</v>
      </c>
      <c r="H249" s="126">
        <v>1</v>
      </c>
      <c r="I249" s="127"/>
      <c r="J249" s="128">
        <f>ROUND(I249*H249,2)</f>
        <v>0</v>
      </c>
      <c r="K249" s="124" t="s">
        <v>127</v>
      </c>
      <c r="L249" s="30"/>
      <c r="M249" s="129" t="s">
        <v>3</v>
      </c>
      <c r="N249" s="130" t="s">
        <v>48</v>
      </c>
      <c r="P249" s="131">
        <f>O249*H249</f>
        <v>0</v>
      </c>
      <c r="Q249" s="131">
        <v>0</v>
      </c>
      <c r="R249" s="131">
        <f>Q249*H249</f>
        <v>0</v>
      </c>
      <c r="S249" s="131">
        <v>0</v>
      </c>
      <c r="T249" s="132">
        <f>S249*H249</f>
        <v>0</v>
      </c>
      <c r="AR249" s="133" t="s">
        <v>420</v>
      </c>
      <c r="AT249" s="133" t="s">
        <v>123</v>
      </c>
      <c r="AU249" s="133" t="s">
        <v>86</v>
      </c>
      <c r="AY249" s="15" t="s">
        <v>121</v>
      </c>
      <c r="BE249" s="134">
        <f>IF(N249="základní",J249,0)</f>
        <v>0</v>
      </c>
      <c r="BF249" s="134">
        <f>IF(N249="snížená",J249,0)</f>
        <v>0</v>
      </c>
      <c r="BG249" s="134">
        <f>IF(N249="zákl. přenesená",J249,0)</f>
        <v>0</v>
      </c>
      <c r="BH249" s="134">
        <f>IF(N249="sníž. přenesená",J249,0)</f>
        <v>0</v>
      </c>
      <c r="BI249" s="134">
        <f>IF(N249="nulová",J249,0)</f>
        <v>0</v>
      </c>
      <c r="BJ249" s="15" t="s">
        <v>21</v>
      </c>
      <c r="BK249" s="134">
        <f>ROUND(I249*H249,2)</f>
        <v>0</v>
      </c>
      <c r="BL249" s="15" t="s">
        <v>420</v>
      </c>
      <c r="BM249" s="133" t="s">
        <v>427</v>
      </c>
    </row>
    <row r="250" spans="2:65" s="1" customFormat="1" ht="10">
      <c r="B250" s="30"/>
      <c r="D250" s="135" t="s">
        <v>130</v>
      </c>
      <c r="F250" s="136" t="s">
        <v>428</v>
      </c>
      <c r="I250" s="137"/>
      <c r="L250" s="30"/>
      <c r="M250" s="138"/>
      <c r="T250" s="51"/>
      <c r="AT250" s="15" t="s">
        <v>130</v>
      </c>
      <c r="AU250" s="15" t="s">
        <v>86</v>
      </c>
    </row>
    <row r="251" spans="2:65" s="12" customFormat="1" ht="10">
      <c r="B251" s="139"/>
      <c r="D251" s="140" t="s">
        <v>132</v>
      </c>
      <c r="E251" s="141" t="s">
        <v>3</v>
      </c>
      <c r="F251" s="142" t="s">
        <v>429</v>
      </c>
      <c r="H251" s="143">
        <v>1</v>
      </c>
      <c r="I251" s="144"/>
      <c r="L251" s="139"/>
      <c r="M251" s="145"/>
      <c r="T251" s="146"/>
      <c r="AT251" s="141" t="s">
        <v>132</v>
      </c>
      <c r="AU251" s="141" t="s">
        <v>86</v>
      </c>
      <c r="AV251" s="12" t="s">
        <v>86</v>
      </c>
      <c r="AW251" s="12" t="s">
        <v>38</v>
      </c>
      <c r="AX251" s="12" t="s">
        <v>77</v>
      </c>
      <c r="AY251" s="141" t="s">
        <v>121</v>
      </c>
    </row>
    <row r="252" spans="2:65" s="11" customFormat="1" ht="22.75" customHeight="1">
      <c r="B252" s="109"/>
      <c r="D252" s="110" t="s">
        <v>76</v>
      </c>
      <c r="E252" s="119" t="s">
        <v>430</v>
      </c>
      <c r="F252" s="119" t="s">
        <v>431</v>
      </c>
      <c r="I252" s="112"/>
      <c r="J252" s="120">
        <f>BK252</f>
        <v>0</v>
      </c>
      <c r="L252" s="109"/>
      <c r="M252" s="114"/>
      <c r="P252" s="115">
        <f>SUM(P253:P254)</f>
        <v>0</v>
      </c>
      <c r="R252" s="115">
        <f>SUM(R253:R254)</f>
        <v>0</v>
      </c>
      <c r="T252" s="116">
        <f>SUM(T253:T254)</f>
        <v>0</v>
      </c>
      <c r="AR252" s="110" t="s">
        <v>153</v>
      </c>
      <c r="AT252" s="117" t="s">
        <v>76</v>
      </c>
      <c r="AU252" s="117" t="s">
        <v>21</v>
      </c>
      <c r="AY252" s="110" t="s">
        <v>121</v>
      </c>
      <c r="BK252" s="118">
        <f>SUM(BK253:BK254)</f>
        <v>0</v>
      </c>
    </row>
    <row r="253" spans="2:65" s="1" customFormat="1" ht="16.5" customHeight="1">
      <c r="B253" s="121"/>
      <c r="C253" s="122" t="s">
        <v>432</v>
      </c>
      <c r="D253" s="122" t="s">
        <v>123</v>
      </c>
      <c r="E253" s="123" t="s">
        <v>433</v>
      </c>
      <c r="F253" s="124" t="s">
        <v>434</v>
      </c>
      <c r="G253" s="125" t="s">
        <v>419</v>
      </c>
      <c r="H253" s="126">
        <v>1</v>
      </c>
      <c r="I253" s="127"/>
      <c r="J253" s="128">
        <f>ROUND(I253*H253,2)</f>
        <v>0</v>
      </c>
      <c r="K253" s="124" t="s">
        <v>127</v>
      </c>
      <c r="L253" s="30"/>
      <c r="M253" s="129" t="s">
        <v>3</v>
      </c>
      <c r="N253" s="130" t="s">
        <v>48</v>
      </c>
      <c r="P253" s="131">
        <f>O253*H253</f>
        <v>0</v>
      </c>
      <c r="Q253" s="131">
        <v>0</v>
      </c>
      <c r="R253" s="131">
        <f>Q253*H253</f>
        <v>0</v>
      </c>
      <c r="S253" s="131">
        <v>0</v>
      </c>
      <c r="T253" s="132">
        <f>S253*H253</f>
        <v>0</v>
      </c>
      <c r="AR253" s="133" t="s">
        <v>420</v>
      </c>
      <c r="AT253" s="133" t="s">
        <v>123</v>
      </c>
      <c r="AU253" s="133" t="s">
        <v>86</v>
      </c>
      <c r="AY253" s="15" t="s">
        <v>121</v>
      </c>
      <c r="BE253" s="134">
        <f>IF(N253="základní",J253,0)</f>
        <v>0</v>
      </c>
      <c r="BF253" s="134">
        <f>IF(N253="snížená",J253,0)</f>
        <v>0</v>
      </c>
      <c r="BG253" s="134">
        <f>IF(N253="zákl. přenesená",J253,0)</f>
        <v>0</v>
      </c>
      <c r="BH253" s="134">
        <f>IF(N253="sníž. přenesená",J253,0)</f>
        <v>0</v>
      </c>
      <c r="BI253" s="134">
        <f>IF(N253="nulová",J253,0)</f>
        <v>0</v>
      </c>
      <c r="BJ253" s="15" t="s">
        <v>21</v>
      </c>
      <c r="BK253" s="134">
        <f>ROUND(I253*H253,2)</f>
        <v>0</v>
      </c>
      <c r="BL253" s="15" t="s">
        <v>420</v>
      </c>
      <c r="BM253" s="133" t="s">
        <v>435</v>
      </c>
    </row>
    <row r="254" spans="2:65" s="1" customFormat="1" ht="10">
      <c r="B254" s="30"/>
      <c r="D254" s="135" t="s">
        <v>130</v>
      </c>
      <c r="F254" s="136" t="s">
        <v>436</v>
      </c>
      <c r="I254" s="137"/>
      <c r="L254" s="30"/>
      <c r="M254" s="157"/>
      <c r="N254" s="158"/>
      <c r="O254" s="158"/>
      <c r="P254" s="158"/>
      <c r="Q254" s="158"/>
      <c r="R254" s="158"/>
      <c r="S254" s="158"/>
      <c r="T254" s="159"/>
      <c r="AT254" s="15" t="s">
        <v>130</v>
      </c>
      <c r="AU254" s="15" t="s">
        <v>86</v>
      </c>
    </row>
    <row r="255" spans="2:65" s="1" customFormat="1" ht="7" customHeight="1">
      <c r="B255" s="39"/>
      <c r="C255" s="40"/>
      <c r="D255" s="40"/>
      <c r="E255" s="40"/>
      <c r="F255" s="40"/>
      <c r="G255" s="40"/>
      <c r="H255" s="40"/>
      <c r="I255" s="40"/>
      <c r="J255" s="40"/>
      <c r="K255" s="40"/>
      <c r="L255" s="30"/>
    </row>
  </sheetData>
  <autoFilter ref="C89:K254" xr:uid="{00000000-0009-0000-0000-000001000000}"/>
  <mergeCells count="9">
    <mergeCell ref="E50:H50"/>
    <mergeCell ref="E80:H80"/>
    <mergeCell ref="E82:H82"/>
    <mergeCell ref="L2:V2"/>
    <mergeCell ref="E7:H7"/>
    <mergeCell ref="E9:H9"/>
    <mergeCell ref="E18:H18"/>
    <mergeCell ref="E27:H27"/>
    <mergeCell ref="E48:H48"/>
  </mergeCells>
  <hyperlinks>
    <hyperlink ref="F94" r:id="rId1" xr:uid="{00000000-0004-0000-0100-000000000000}"/>
    <hyperlink ref="F98" r:id="rId2" xr:uid="{00000000-0004-0000-0100-000001000000}"/>
    <hyperlink ref="F101" r:id="rId3" xr:uid="{00000000-0004-0000-0100-000002000000}"/>
    <hyperlink ref="F105" r:id="rId4" xr:uid="{00000000-0004-0000-0100-000003000000}"/>
    <hyperlink ref="F108" r:id="rId5" xr:uid="{00000000-0004-0000-0100-000004000000}"/>
    <hyperlink ref="F112" r:id="rId6" xr:uid="{00000000-0004-0000-0100-000005000000}"/>
    <hyperlink ref="F116" r:id="rId7" xr:uid="{00000000-0004-0000-0100-000006000000}"/>
    <hyperlink ref="F118" r:id="rId8" xr:uid="{00000000-0004-0000-0100-000007000000}"/>
    <hyperlink ref="F120" r:id="rId9" xr:uid="{00000000-0004-0000-0100-000008000000}"/>
    <hyperlink ref="F122" r:id="rId10" xr:uid="{00000000-0004-0000-0100-000009000000}"/>
    <hyperlink ref="F124" r:id="rId11" xr:uid="{00000000-0004-0000-0100-00000A000000}"/>
    <hyperlink ref="F127" r:id="rId12" xr:uid="{00000000-0004-0000-0100-00000B000000}"/>
    <hyperlink ref="F131" r:id="rId13" xr:uid="{00000000-0004-0000-0100-00000C000000}"/>
    <hyperlink ref="F136" r:id="rId14" xr:uid="{00000000-0004-0000-0100-00000D000000}"/>
    <hyperlink ref="F143" r:id="rId15" xr:uid="{00000000-0004-0000-0100-00000E000000}"/>
    <hyperlink ref="F148" r:id="rId16" xr:uid="{00000000-0004-0000-0100-00000F000000}"/>
    <hyperlink ref="F152" r:id="rId17" xr:uid="{00000000-0004-0000-0100-000010000000}"/>
    <hyperlink ref="F156" r:id="rId18" xr:uid="{00000000-0004-0000-0100-000011000000}"/>
    <hyperlink ref="F159" r:id="rId19" xr:uid="{00000000-0004-0000-0100-000012000000}"/>
    <hyperlink ref="F162" r:id="rId20" xr:uid="{00000000-0004-0000-0100-000013000000}"/>
    <hyperlink ref="F172" r:id="rId21" xr:uid="{00000000-0004-0000-0100-000014000000}"/>
    <hyperlink ref="F180" r:id="rId22" xr:uid="{00000000-0004-0000-0100-000015000000}"/>
    <hyperlink ref="F183" r:id="rId23" xr:uid="{00000000-0004-0000-0100-000016000000}"/>
    <hyperlink ref="F195" r:id="rId24" xr:uid="{00000000-0004-0000-0100-000017000000}"/>
    <hyperlink ref="F206" r:id="rId25" xr:uid="{00000000-0004-0000-0100-000018000000}"/>
    <hyperlink ref="F213" r:id="rId26" xr:uid="{00000000-0004-0000-0100-000019000000}"/>
    <hyperlink ref="F215" r:id="rId27" xr:uid="{00000000-0004-0000-0100-00001A000000}"/>
    <hyperlink ref="F218" r:id="rId28" xr:uid="{00000000-0004-0000-0100-00001B000000}"/>
    <hyperlink ref="F223" r:id="rId29" xr:uid="{00000000-0004-0000-0100-00001C000000}"/>
    <hyperlink ref="F226" r:id="rId30" xr:uid="{00000000-0004-0000-0100-00001D000000}"/>
    <hyperlink ref="F229" r:id="rId31" xr:uid="{00000000-0004-0000-0100-00001E000000}"/>
    <hyperlink ref="F232" r:id="rId32" xr:uid="{00000000-0004-0000-0100-00001F000000}"/>
    <hyperlink ref="F236" r:id="rId33" xr:uid="{00000000-0004-0000-0100-000020000000}"/>
    <hyperlink ref="F239" r:id="rId34" xr:uid="{00000000-0004-0000-0100-000021000000}"/>
    <hyperlink ref="F243" r:id="rId35" xr:uid="{00000000-0004-0000-0100-000022000000}"/>
    <hyperlink ref="F247" r:id="rId36" xr:uid="{00000000-0004-0000-0100-000023000000}"/>
    <hyperlink ref="F250" r:id="rId37" xr:uid="{00000000-0004-0000-0100-000024000000}"/>
    <hyperlink ref="F254" r:id="rId38" xr:uid="{00000000-0004-0000-0100-000025000000}"/>
  </hyperlinks>
  <pageMargins left="0.39374999999999999" right="0.39374999999999999" top="0.39374999999999999" bottom="0.39374999999999999" header="0" footer="0"/>
  <pageSetup paperSize="9" scale="76" fitToHeight="100" orientation="landscape" blackAndWhite="1" r:id="rId39"/>
  <headerFooter>
    <oddFooter>&amp;CStrana &amp;P z &amp;N</oddFooter>
  </headerFooter>
  <rowBreaks count="3" manualBreakCount="3">
    <brk id="112" min="2" max="10" man="1"/>
    <brk id="154" min="2" max="10" man="1"/>
    <brk id="227" min="2" max="10" man="1"/>
  </rowBreaks>
  <drawing r:id="rId4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19"/>
  <sheetViews>
    <sheetView showGridLines="0" topLeftCell="A58" zoomScale="110" zoomScaleNormal="110" workbookViewId="0"/>
  </sheetViews>
  <sheetFormatPr defaultRowHeight="14.5"/>
  <cols>
    <col min="1" max="1" width="8.33203125" style="160" customWidth="1"/>
    <col min="2" max="2" width="1.6640625" style="160" customWidth="1"/>
    <col min="3" max="4" width="5" style="160" customWidth="1"/>
    <col min="5" max="5" width="11.6640625" style="160" customWidth="1"/>
    <col min="6" max="6" width="9.109375" style="160" customWidth="1"/>
    <col min="7" max="7" width="5" style="160" customWidth="1"/>
    <col min="8" max="8" width="77.77734375" style="160" customWidth="1"/>
    <col min="9" max="10" width="20" style="160" customWidth="1"/>
    <col min="11" max="11" width="1.6640625" style="160" customWidth="1"/>
  </cols>
  <sheetData>
    <row r="1" spans="2:11" customFormat="1" ht="37.5" customHeight="1"/>
    <row r="2" spans="2:11" customFormat="1" ht="7.5" customHeight="1">
      <c r="B2" s="161"/>
      <c r="C2" s="162"/>
      <c r="D2" s="162"/>
      <c r="E2" s="162"/>
      <c r="F2" s="162"/>
      <c r="G2" s="162"/>
      <c r="H2" s="162"/>
      <c r="I2" s="162"/>
      <c r="J2" s="162"/>
      <c r="K2" s="163"/>
    </row>
    <row r="3" spans="2:11" s="13" customFormat="1" ht="45" customHeight="1">
      <c r="B3" s="164"/>
      <c r="C3" s="289" t="s">
        <v>437</v>
      </c>
      <c r="D3" s="289"/>
      <c r="E3" s="289"/>
      <c r="F3" s="289"/>
      <c r="G3" s="289"/>
      <c r="H3" s="289"/>
      <c r="I3" s="289"/>
      <c r="J3" s="289"/>
      <c r="K3" s="165"/>
    </row>
    <row r="4" spans="2:11" customFormat="1" ht="25.5" customHeight="1">
      <c r="B4" s="166"/>
      <c r="C4" s="288" t="s">
        <v>438</v>
      </c>
      <c r="D4" s="288"/>
      <c r="E4" s="288"/>
      <c r="F4" s="288"/>
      <c r="G4" s="288"/>
      <c r="H4" s="288"/>
      <c r="I4" s="288"/>
      <c r="J4" s="288"/>
      <c r="K4" s="167"/>
    </row>
    <row r="5" spans="2:11" customFormat="1" ht="5.25" customHeight="1">
      <c r="B5" s="166"/>
      <c r="C5" s="168"/>
      <c r="D5" s="168"/>
      <c r="E5" s="168"/>
      <c r="F5" s="168"/>
      <c r="G5" s="168"/>
      <c r="H5" s="168"/>
      <c r="I5" s="168"/>
      <c r="J5" s="168"/>
      <c r="K5" s="167"/>
    </row>
    <row r="6" spans="2:11" customFormat="1" ht="15" customHeight="1">
      <c r="B6" s="166"/>
      <c r="C6" s="287" t="s">
        <v>439</v>
      </c>
      <c r="D6" s="287"/>
      <c r="E6" s="287"/>
      <c r="F6" s="287"/>
      <c r="G6" s="287"/>
      <c r="H6" s="287"/>
      <c r="I6" s="287"/>
      <c r="J6" s="287"/>
      <c r="K6" s="167"/>
    </row>
    <row r="7" spans="2:11" customFormat="1" ht="15" customHeight="1">
      <c r="B7" s="170"/>
      <c r="C7" s="287" t="s">
        <v>440</v>
      </c>
      <c r="D7" s="287"/>
      <c r="E7" s="287"/>
      <c r="F7" s="287"/>
      <c r="G7" s="287"/>
      <c r="H7" s="287"/>
      <c r="I7" s="287"/>
      <c r="J7" s="287"/>
      <c r="K7" s="167"/>
    </row>
    <row r="8" spans="2:11" customFormat="1" ht="12.75" customHeight="1">
      <c r="B8" s="170"/>
      <c r="C8" s="169"/>
      <c r="D8" s="169"/>
      <c r="E8" s="169"/>
      <c r="F8" s="169"/>
      <c r="G8" s="169"/>
      <c r="H8" s="169"/>
      <c r="I8" s="169"/>
      <c r="J8" s="169"/>
      <c r="K8" s="167"/>
    </row>
    <row r="9" spans="2:11" customFormat="1" ht="15" customHeight="1">
      <c r="B9" s="170"/>
      <c r="C9" s="287" t="s">
        <v>441</v>
      </c>
      <c r="D9" s="287"/>
      <c r="E9" s="287"/>
      <c r="F9" s="287"/>
      <c r="G9" s="287"/>
      <c r="H9" s="287"/>
      <c r="I9" s="287"/>
      <c r="J9" s="287"/>
      <c r="K9" s="167"/>
    </row>
    <row r="10" spans="2:11" customFormat="1" ht="15" customHeight="1">
      <c r="B10" s="170"/>
      <c r="C10" s="169"/>
      <c r="D10" s="287" t="s">
        <v>442</v>
      </c>
      <c r="E10" s="287"/>
      <c r="F10" s="287"/>
      <c r="G10" s="287"/>
      <c r="H10" s="287"/>
      <c r="I10" s="287"/>
      <c r="J10" s="287"/>
      <c r="K10" s="167"/>
    </row>
    <row r="11" spans="2:11" customFormat="1" ht="15" customHeight="1">
      <c r="B11" s="170"/>
      <c r="C11" s="171"/>
      <c r="D11" s="287" t="s">
        <v>443</v>
      </c>
      <c r="E11" s="287"/>
      <c r="F11" s="287"/>
      <c r="G11" s="287"/>
      <c r="H11" s="287"/>
      <c r="I11" s="287"/>
      <c r="J11" s="287"/>
      <c r="K11" s="167"/>
    </row>
    <row r="12" spans="2:11" customFormat="1" ht="15" customHeight="1">
      <c r="B12" s="170"/>
      <c r="C12" s="171"/>
      <c r="D12" s="169"/>
      <c r="E12" s="169"/>
      <c r="F12" s="169"/>
      <c r="G12" s="169"/>
      <c r="H12" s="169"/>
      <c r="I12" s="169"/>
      <c r="J12" s="169"/>
      <c r="K12" s="167"/>
    </row>
    <row r="13" spans="2:11" customFormat="1" ht="15" customHeight="1">
      <c r="B13" s="170"/>
      <c r="C13" s="171"/>
      <c r="D13" s="172" t="s">
        <v>444</v>
      </c>
      <c r="E13" s="169"/>
      <c r="F13" s="169"/>
      <c r="G13" s="169"/>
      <c r="H13" s="169"/>
      <c r="I13" s="169"/>
      <c r="J13" s="169"/>
      <c r="K13" s="167"/>
    </row>
    <row r="14" spans="2:11" customFormat="1" ht="12.75" customHeight="1">
      <c r="B14" s="170"/>
      <c r="C14" s="171"/>
      <c r="D14" s="171"/>
      <c r="E14" s="171"/>
      <c r="F14" s="171"/>
      <c r="G14" s="171"/>
      <c r="H14" s="171"/>
      <c r="I14" s="171"/>
      <c r="J14" s="171"/>
      <c r="K14" s="167"/>
    </row>
    <row r="15" spans="2:11" customFormat="1" ht="15" customHeight="1">
      <c r="B15" s="170"/>
      <c r="C15" s="171"/>
      <c r="D15" s="287" t="s">
        <v>445</v>
      </c>
      <c r="E15" s="287"/>
      <c r="F15" s="287"/>
      <c r="G15" s="287"/>
      <c r="H15" s="287"/>
      <c r="I15" s="287"/>
      <c r="J15" s="287"/>
      <c r="K15" s="167"/>
    </row>
    <row r="16" spans="2:11" customFormat="1" ht="15" customHeight="1">
      <c r="B16" s="170"/>
      <c r="C16" s="171"/>
      <c r="D16" s="287" t="s">
        <v>446</v>
      </c>
      <c r="E16" s="287"/>
      <c r="F16" s="287"/>
      <c r="G16" s="287"/>
      <c r="H16" s="287"/>
      <c r="I16" s="287"/>
      <c r="J16" s="287"/>
      <c r="K16" s="167"/>
    </row>
    <row r="17" spans="2:11" customFormat="1" ht="15" customHeight="1">
      <c r="B17" s="170"/>
      <c r="C17" s="171"/>
      <c r="D17" s="287" t="s">
        <v>447</v>
      </c>
      <c r="E17" s="287"/>
      <c r="F17" s="287"/>
      <c r="G17" s="287"/>
      <c r="H17" s="287"/>
      <c r="I17" s="287"/>
      <c r="J17" s="287"/>
      <c r="K17" s="167"/>
    </row>
    <row r="18" spans="2:11" customFormat="1" ht="15" customHeight="1">
      <c r="B18" s="170"/>
      <c r="C18" s="171"/>
      <c r="D18" s="171"/>
      <c r="E18" s="173" t="s">
        <v>84</v>
      </c>
      <c r="F18" s="287" t="s">
        <v>448</v>
      </c>
      <c r="G18" s="287"/>
      <c r="H18" s="287"/>
      <c r="I18" s="287"/>
      <c r="J18" s="287"/>
      <c r="K18" s="167"/>
    </row>
    <row r="19" spans="2:11" customFormat="1" ht="15" customHeight="1">
      <c r="B19" s="170"/>
      <c r="C19" s="171"/>
      <c r="D19" s="171"/>
      <c r="E19" s="173" t="s">
        <v>449</v>
      </c>
      <c r="F19" s="287" t="s">
        <v>450</v>
      </c>
      <c r="G19" s="287"/>
      <c r="H19" s="287"/>
      <c r="I19" s="287"/>
      <c r="J19" s="287"/>
      <c r="K19" s="167"/>
    </row>
    <row r="20" spans="2:11" customFormat="1" ht="15" customHeight="1">
      <c r="B20" s="170"/>
      <c r="C20" s="171"/>
      <c r="D20" s="171"/>
      <c r="E20" s="173" t="s">
        <v>451</v>
      </c>
      <c r="F20" s="287" t="s">
        <v>452</v>
      </c>
      <c r="G20" s="287"/>
      <c r="H20" s="287"/>
      <c r="I20" s="287"/>
      <c r="J20" s="287"/>
      <c r="K20" s="167"/>
    </row>
    <row r="21" spans="2:11" customFormat="1" ht="15" customHeight="1">
      <c r="B21" s="170"/>
      <c r="C21" s="171"/>
      <c r="D21" s="171"/>
      <c r="E21" s="173" t="s">
        <v>453</v>
      </c>
      <c r="F21" s="287" t="s">
        <v>454</v>
      </c>
      <c r="G21" s="287"/>
      <c r="H21" s="287"/>
      <c r="I21" s="287"/>
      <c r="J21" s="287"/>
      <c r="K21" s="167"/>
    </row>
    <row r="22" spans="2:11" customFormat="1" ht="15" customHeight="1">
      <c r="B22" s="170"/>
      <c r="C22" s="171"/>
      <c r="D22" s="171"/>
      <c r="E22" s="173" t="s">
        <v>455</v>
      </c>
      <c r="F22" s="287" t="s">
        <v>456</v>
      </c>
      <c r="G22" s="287"/>
      <c r="H22" s="287"/>
      <c r="I22" s="287"/>
      <c r="J22" s="287"/>
      <c r="K22" s="167"/>
    </row>
    <row r="23" spans="2:11" customFormat="1" ht="15" customHeight="1">
      <c r="B23" s="170"/>
      <c r="C23" s="171"/>
      <c r="D23" s="171"/>
      <c r="E23" s="173" t="s">
        <v>457</v>
      </c>
      <c r="F23" s="287" t="s">
        <v>458</v>
      </c>
      <c r="G23" s="287"/>
      <c r="H23" s="287"/>
      <c r="I23" s="287"/>
      <c r="J23" s="287"/>
      <c r="K23" s="167"/>
    </row>
    <row r="24" spans="2:11" customFormat="1" ht="12.75" customHeight="1">
      <c r="B24" s="170"/>
      <c r="C24" s="171"/>
      <c r="D24" s="171"/>
      <c r="E24" s="171"/>
      <c r="F24" s="171"/>
      <c r="G24" s="171"/>
      <c r="H24" s="171"/>
      <c r="I24" s="171"/>
      <c r="J24" s="171"/>
      <c r="K24" s="167"/>
    </row>
    <row r="25" spans="2:11" customFormat="1" ht="15" customHeight="1">
      <c r="B25" s="170"/>
      <c r="C25" s="287" t="s">
        <v>459</v>
      </c>
      <c r="D25" s="287"/>
      <c r="E25" s="287"/>
      <c r="F25" s="287"/>
      <c r="G25" s="287"/>
      <c r="H25" s="287"/>
      <c r="I25" s="287"/>
      <c r="J25" s="287"/>
      <c r="K25" s="167"/>
    </row>
    <row r="26" spans="2:11" customFormat="1" ht="15" customHeight="1">
      <c r="B26" s="170"/>
      <c r="C26" s="287" t="s">
        <v>460</v>
      </c>
      <c r="D26" s="287"/>
      <c r="E26" s="287"/>
      <c r="F26" s="287"/>
      <c r="G26" s="287"/>
      <c r="H26" s="287"/>
      <c r="I26" s="287"/>
      <c r="J26" s="287"/>
      <c r="K26" s="167"/>
    </row>
    <row r="27" spans="2:11" customFormat="1" ht="15" customHeight="1">
      <c r="B27" s="170"/>
      <c r="C27" s="169"/>
      <c r="D27" s="287" t="s">
        <v>461</v>
      </c>
      <c r="E27" s="287"/>
      <c r="F27" s="287"/>
      <c r="G27" s="287"/>
      <c r="H27" s="287"/>
      <c r="I27" s="287"/>
      <c r="J27" s="287"/>
      <c r="K27" s="167"/>
    </row>
    <row r="28" spans="2:11" customFormat="1" ht="15" customHeight="1">
      <c r="B28" s="170"/>
      <c r="C28" s="171"/>
      <c r="D28" s="287" t="s">
        <v>462</v>
      </c>
      <c r="E28" s="287"/>
      <c r="F28" s="287"/>
      <c r="G28" s="287"/>
      <c r="H28" s="287"/>
      <c r="I28" s="287"/>
      <c r="J28" s="287"/>
      <c r="K28" s="167"/>
    </row>
    <row r="29" spans="2:11" customFormat="1" ht="12.75" customHeight="1">
      <c r="B29" s="170"/>
      <c r="C29" s="171"/>
      <c r="D29" s="171"/>
      <c r="E29" s="171"/>
      <c r="F29" s="171"/>
      <c r="G29" s="171"/>
      <c r="H29" s="171"/>
      <c r="I29" s="171"/>
      <c r="J29" s="171"/>
      <c r="K29" s="167"/>
    </row>
    <row r="30" spans="2:11" customFormat="1" ht="15" customHeight="1">
      <c r="B30" s="170"/>
      <c r="C30" s="171"/>
      <c r="D30" s="287" t="s">
        <v>463</v>
      </c>
      <c r="E30" s="287"/>
      <c r="F30" s="287"/>
      <c r="G30" s="287"/>
      <c r="H30" s="287"/>
      <c r="I30" s="287"/>
      <c r="J30" s="287"/>
      <c r="K30" s="167"/>
    </row>
    <row r="31" spans="2:11" customFormat="1" ht="15" customHeight="1">
      <c r="B31" s="170"/>
      <c r="C31" s="171"/>
      <c r="D31" s="287" t="s">
        <v>464</v>
      </c>
      <c r="E31" s="287"/>
      <c r="F31" s="287"/>
      <c r="G31" s="287"/>
      <c r="H31" s="287"/>
      <c r="I31" s="287"/>
      <c r="J31" s="287"/>
      <c r="K31" s="167"/>
    </row>
    <row r="32" spans="2:11" customFormat="1" ht="12.75" customHeight="1">
      <c r="B32" s="170"/>
      <c r="C32" s="171"/>
      <c r="D32" s="171"/>
      <c r="E32" s="171"/>
      <c r="F32" s="171"/>
      <c r="G32" s="171"/>
      <c r="H32" s="171"/>
      <c r="I32" s="171"/>
      <c r="J32" s="171"/>
      <c r="K32" s="167"/>
    </row>
    <row r="33" spans="2:11" customFormat="1" ht="15" customHeight="1">
      <c r="B33" s="170"/>
      <c r="C33" s="171"/>
      <c r="D33" s="287" t="s">
        <v>465</v>
      </c>
      <c r="E33" s="287"/>
      <c r="F33" s="287"/>
      <c r="G33" s="287"/>
      <c r="H33" s="287"/>
      <c r="I33" s="287"/>
      <c r="J33" s="287"/>
      <c r="K33" s="167"/>
    </row>
    <row r="34" spans="2:11" customFormat="1" ht="15" customHeight="1">
      <c r="B34" s="170"/>
      <c r="C34" s="171"/>
      <c r="D34" s="287" t="s">
        <v>466</v>
      </c>
      <c r="E34" s="287"/>
      <c r="F34" s="287"/>
      <c r="G34" s="287"/>
      <c r="H34" s="287"/>
      <c r="I34" s="287"/>
      <c r="J34" s="287"/>
      <c r="K34" s="167"/>
    </row>
    <row r="35" spans="2:11" customFormat="1" ht="15" customHeight="1">
      <c r="B35" s="170"/>
      <c r="C35" s="171"/>
      <c r="D35" s="287" t="s">
        <v>467</v>
      </c>
      <c r="E35" s="287"/>
      <c r="F35" s="287"/>
      <c r="G35" s="287"/>
      <c r="H35" s="287"/>
      <c r="I35" s="287"/>
      <c r="J35" s="287"/>
      <c r="K35" s="167"/>
    </row>
    <row r="36" spans="2:11" customFormat="1" ht="15" customHeight="1">
      <c r="B36" s="170"/>
      <c r="C36" s="171"/>
      <c r="D36" s="169"/>
      <c r="E36" s="172" t="s">
        <v>107</v>
      </c>
      <c r="F36" s="169"/>
      <c r="G36" s="287" t="s">
        <v>468</v>
      </c>
      <c r="H36" s="287"/>
      <c r="I36" s="287"/>
      <c r="J36" s="287"/>
      <c r="K36" s="167"/>
    </row>
    <row r="37" spans="2:11" customFormat="1" ht="30.75" customHeight="1">
      <c r="B37" s="170"/>
      <c r="C37" s="171"/>
      <c r="D37" s="169"/>
      <c r="E37" s="172" t="s">
        <v>469</v>
      </c>
      <c r="F37" s="169"/>
      <c r="G37" s="287" t="s">
        <v>470</v>
      </c>
      <c r="H37" s="287"/>
      <c r="I37" s="287"/>
      <c r="J37" s="287"/>
      <c r="K37" s="167"/>
    </row>
    <row r="38" spans="2:11" customFormat="1" ht="15" customHeight="1">
      <c r="B38" s="170"/>
      <c r="C38" s="171"/>
      <c r="D38" s="169"/>
      <c r="E38" s="172" t="s">
        <v>58</v>
      </c>
      <c r="F38" s="169"/>
      <c r="G38" s="287" t="s">
        <v>471</v>
      </c>
      <c r="H38" s="287"/>
      <c r="I38" s="287"/>
      <c r="J38" s="287"/>
      <c r="K38" s="167"/>
    </row>
    <row r="39" spans="2:11" customFormat="1" ht="15" customHeight="1">
      <c r="B39" s="170"/>
      <c r="C39" s="171"/>
      <c r="D39" s="169"/>
      <c r="E39" s="172" t="s">
        <v>59</v>
      </c>
      <c r="F39" s="169"/>
      <c r="G39" s="287" t="s">
        <v>472</v>
      </c>
      <c r="H39" s="287"/>
      <c r="I39" s="287"/>
      <c r="J39" s="287"/>
      <c r="K39" s="167"/>
    </row>
    <row r="40" spans="2:11" customFormat="1" ht="15" customHeight="1">
      <c r="B40" s="170"/>
      <c r="C40" s="171"/>
      <c r="D40" s="169"/>
      <c r="E40" s="172" t="s">
        <v>108</v>
      </c>
      <c r="F40" s="169"/>
      <c r="G40" s="287" t="s">
        <v>473</v>
      </c>
      <c r="H40" s="287"/>
      <c r="I40" s="287"/>
      <c r="J40" s="287"/>
      <c r="K40" s="167"/>
    </row>
    <row r="41" spans="2:11" customFormat="1" ht="15" customHeight="1">
      <c r="B41" s="170"/>
      <c r="C41" s="171"/>
      <c r="D41" s="169"/>
      <c r="E41" s="172" t="s">
        <v>109</v>
      </c>
      <c r="F41" s="169"/>
      <c r="G41" s="287" t="s">
        <v>474</v>
      </c>
      <c r="H41" s="287"/>
      <c r="I41" s="287"/>
      <c r="J41" s="287"/>
      <c r="K41" s="167"/>
    </row>
    <row r="42" spans="2:11" customFormat="1" ht="15" customHeight="1">
      <c r="B42" s="170"/>
      <c r="C42" s="171"/>
      <c r="D42" s="169"/>
      <c r="E42" s="172" t="s">
        <v>475</v>
      </c>
      <c r="F42" s="169"/>
      <c r="G42" s="287" t="s">
        <v>476</v>
      </c>
      <c r="H42" s="287"/>
      <c r="I42" s="287"/>
      <c r="J42" s="287"/>
      <c r="K42" s="167"/>
    </row>
    <row r="43" spans="2:11" customFormat="1" ht="15" customHeight="1">
      <c r="B43" s="170"/>
      <c r="C43" s="171"/>
      <c r="D43" s="169"/>
      <c r="E43" s="172"/>
      <c r="F43" s="169"/>
      <c r="G43" s="287" t="s">
        <v>477</v>
      </c>
      <c r="H43" s="287"/>
      <c r="I43" s="287"/>
      <c r="J43" s="287"/>
      <c r="K43" s="167"/>
    </row>
    <row r="44" spans="2:11" customFormat="1" ht="15" customHeight="1">
      <c r="B44" s="170"/>
      <c r="C44" s="171"/>
      <c r="D44" s="169"/>
      <c r="E44" s="172" t="s">
        <v>478</v>
      </c>
      <c r="F44" s="169"/>
      <c r="G44" s="287" t="s">
        <v>479</v>
      </c>
      <c r="H44" s="287"/>
      <c r="I44" s="287"/>
      <c r="J44" s="287"/>
      <c r="K44" s="167"/>
    </row>
    <row r="45" spans="2:11" customFormat="1" ht="15" customHeight="1">
      <c r="B45" s="170"/>
      <c r="C45" s="171"/>
      <c r="D45" s="169"/>
      <c r="E45" s="172" t="s">
        <v>111</v>
      </c>
      <c r="F45" s="169"/>
      <c r="G45" s="287" t="s">
        <v>480</v>
      </c>
      <c r="H45" s="287"/>
      <c r="I45" s="287"/>
      <c r="J45" s="287"/>
      <c r="K45" s="167"/>
    </row>
    <row r="46" spans="2:11" customFormat="1" ht="12.75" customHeight="1">
      <c r="B46" s="170"/>
      <c r="C46" s="171"/>
      <c r="D46" s="169"/>
      <c r="E46" s="169"/>
      <c r="F46" s="169"/>
      <c r="G46" s="169"/>
      <c r="H46" s="169"/>
      <c r="I46" s="169"/>
      <c r="J46" s="169"/>
      <c r="K46" s="167"/>
    </row>
    <row r="47" spans="2:11" customFormat="1" ht="15" customHeight="1">
      <c r="B47" s="170"/>
      <c r="C47" s="171"/>
      <c r="D47" s="287" t="s">
        <v>481</v>
      </c>
      <c r="E47" s="287"/>
      <c r="F47" s="287"/>
      <c r="G47" s="287"/>
      <c r="H47" s="287"/>
      <c r="I47" s="287"/>
      <c r="J47" s="287"/>
      <c r="K47" s="167"/>
    </row>
    <row r="48" spans="2:11" customFormat="1" ht="15" customHeight="1">
      <c r="B48" s="170"/>
      <c r="C48" s="171"/>
      <c r="D48" s="171"/>
      <c r="E48" s="287" t="s">
        <v>482</v>
      </c>
      <c r="F48" s="287"/>
      <c r="G48" s="287"/>
      <c r="H48" s="287"/>
      <c r="I48" s="287"/>
      <c r="J48" s="287"/>
      <c r="K48" s="167"/>
    </row>
    <row r="49" spans="2:11" customFormat="1" ht="15" customHeight="1">
      <c r="B49" s="170"/>
      <c r="C49" s="171"/>
      <c r="D49" s="171"/>
      <c r="E49" s="287" t="s">
        <v>483</v>
      </c>
      <c r="F49" s="287"/>
      <c r="G49" s="287"/>
      <c r="H49" s="287"/>
      <c r="I49" s="287"/>
      <c r="J49" s="287"/>
      <c r="K49" s="167"/>
    </row>
    <row r="50" spans="2:11" customFormat="1" ht="15" customHeight="1">
      <c r="B50" s="170"/>
      <c r="C50" s="171"/>
      <c r="D50" s="171"/>
      <c r="E50" s="287" t="s">
        <v>484</v>
      </c>
      <c r="F50" s="287"/>
      <c r="G50" s="287"/>
      <c r="H50" s="287"/>
      <c r="I50" s="287"/>
      <c r="J50" s="287"/>
      <c r="K50" s="167"/>
    </row>
    <row r="51" spans="2:11" customFormat="1" ht="15" customHeight="1">
      <c r="B51" s="170"/>
      <c r="C51" s="171"/>
      <c r="D51" s="287" t="s">
        <v>485</v>
      </c>
      <c r="E51" s="287"/>
      <c r="F51" s="287"/>
      <c r="G51" s="287"/>
      <c r="H51" s="287"/>
      <c r="I51" s="287"/>
      <c r="J51" s="287"/>
      <c r="K51" s="167"/>
    </row>
    <row r="52" spans="2:11" customFormat="1" ht="25.5" customHeight="1">
      <c r="B52" s="166"/>
      <c r="C52" s="288" t="s">
        <v>486</v>
      </c>
      <c r="D52" s="288"/>
      <c r="E52" s="288"/>
      <c r="F52" s="288"/>
      <c r="G52" s="288"/>
      <c r="H52" s="288"/>
      <c r="I52" s="288"/>
      <c r="J52" s="288"/>
      <c r="K52" s="167"/>
    </row>
    <row r="53" spans="2:11" customFormat="1" ht="5.25" customHeight="1">
      <c r="B53" s="166"/>
      <c r="C53" s="168"/>
      <c r="D53" s="168"/>
      <c r="E53" s="168"/>
      <c r="F53" s="168"/>
      <c r="G53" s="168"/>
      <c r="H53" s="168"/>
      <c r="I53" s="168"/>
      <c r="J53" s="168"/>
      <c r="K53" s="167"/>
    </row>
    <row r="54" spans="2:11" customFormat="1" ht="15" customHeight="1">
      <c r="B54" s="166"/>
      <c r="C54" s="287" t="s">
        <v>487</v>
      </c>
      <c r="D54" s="287"/>
      <c r="E54" s="287"/>
      <c r="F54" s="287"/>
      <c r="G54" s="287"/>
      <c r="H54" s="287"/>
      <c r="I54" s="287"/>
      <c r="J54" s="287"/>
      <c r="K54" s="167"/>
    </row>
    <row r="55" spans="2:11" customFormat="1" ht="15" customHeight="1">
      <c r="B55" s="166"/>
      <c r="C55" s="287" t="s">
        <v>488</v>
      </c>
      <c r="D55" s="287"/>
      <c r="E55" s="287"/>
      <c r="F55" s="287"/>
      <c r="G55" s="287"/>
      <c r="H55" s="287"/>
      <c r="I55" s="287"/>
      <c r="J55" s="287"/>
      <c r="K55" s="167"/>
    </row>
    <row r="56" spans="2:11" customFormat="1" ht="12.75" customHeight="1">
      <c r="B56" s="166"/>
      <c r="C56" s="169"/>
      <c r="D56" s="169"/>
      <c r="E56" s="169"/>
      <c r="F56" s="169"/>
      <c r="G56" s="169"/>
      <c r="H56" s="169"/>
      <c r="I56" s="169"/>
      <c r="J56" s="169"/>
      <c r="K56" s="167"/>
    </row>
    <row r="57" spans="2:11" customFormat="1" ht="15" customHeight="1">
      <c r="B57" s="166"/>
      <c r="C57" s="287" t="s">
        <v>489</v>
      </c>
      <c r="D57" s="287"/>
      <c r="E57" s="287"/>
      <c r="F57" s="287"/>
      <c r="G57" s="287"/>
      <c r="H57" s="287"/>
      <c r="I57" s="287"/>
      <c r="J57" s="287"/>
      <c r="K57" s="167"/>
    </row>
    <row r="58" spans="2:11" customFormat="1" ht="15" customHeight="1">
      <c r="B58" s="166"/>
      <c r="C58" s="171"/>
      <c r="D58" s="287" t="s">
        <v>490</v>
      </c>
      <c r="E58" s="287"/>
      <c r="F58" s="287"/>
      <c r="G58" s="287"/>
      <c r="H58" s="287"/>
      <c r="I58" s="287"/>
      <c r="J58" s="287"/>
      <c r="K58" s="167"/>
    </row>
    <row r="59" spans="2:11" customFormat="1" ht="15" customHeight="1">
      <c r="B59" s="166"/>
      <c r="C59" s="171"/>
      <c r="D59" s="287" t="s">
        <v>491</v>
      </c>
      <c r="E59" s="287"/>
      <c r="F59" s="287"/>
      <c r="G59" s="287"/>
      <c r="H59" s="287"/>
      <c r="I59" s="287"/>
      <c r="J59" s="287"/>
      <c r="K59" s="167"/>
    </row>
    <row r="60" spans="2:11" customFormat="1" ht="15" customHeight="1">
      <c r="B60" s="166"/>
      <c r="C60" s="171"/>
      <c r="D60" s="287" t="s">
        <v>492</v>
      </c>
      <c r="E60" s="287"/>
      <c r="F60" s="287"/>
      <c r="G60" s="287"/>
      <c r="H60" s="287"/>
      <c r="I60" s="287"/>
      <c r="J60" s="287"/>
      <c r="K60" s="167"/>
    </row>
    <row r="61" spans="2:11" customFormat="1" ht="15" customHeight="1">
      <c r="B61" s="166"/>
      <c r="C61" s="171"/>
      <c r="D61" s="287" t="s">
        <v>493</v>
      </c>
      <c r="E61" s="287"/>
      <c r="F61" s="287"/>
      <c r="G61" s="287"/>
      <c r="H61" s="287"/>
      <c r="I61" s="287"/>
      <c r="J61" s="287"/>
      <c r="K61" s="167"/>
    </row>
    <row r="62" spans="2:11" customFormat="1" ht="15" customHeight="1">
      <c r="B62" s="166"/>
      <c r="C62" s="171"/>
      <c r="D62" s="290" t="s">
        <v>494</v>
      </c>
      <c r="E62" s="290"/>
      <c r="F62" s="290"/>
      <c r="G62" s="290"/>
      <c r="H62" s="290"/>
      <c r="I62" s="290"/>
      <c r="J62" s="290"/>
      <c r="K62" s="167"/>
    </row>
    <row r="63" spans="2:11" customFormat="1" ht="15" customHeight="1">
      <c r="B63" s="166"/>
      <c r="C63" s="171"/>
      <c r="D63" s="287" t="s">
        <v>495</v>
      </c>
      <c r="E63" s="287"/>
      <c r="F63" s="287"/>
      <c r="G63" s="287"/>
      <c r="H63" s="287"/>
      <c r="I63" s="287"/>
      <c r="J63" s="287"/>
      <c r="K63" s="167"/>
    </row>
    <row r="64" spans="2:11" customFormat="1" ht="12.75" customHeight="1">
      <c r="B64" s="166"/>
      <c r="C64" s="171"/>
      <c r="D64" s="171"/>
      <c r="E64" s="174"/>
      <c r="F64" s="171"/>
      <c r="G64" s="171"/>
      <c r="H64" s="171"/>
      <c r="I64" s="171"/>
      <c r="J64" s="171"/>
      <c r="K64" s="167"/>
    </row>
    <row r="65" spans="2:11" customFormat="1" ht="15" customHeight="1">
      <c r="B65" s="166"/>
      <c r="C65" s="171"/>
      <c r="D65" s="287" t="s">
        <v>496</v>
      </c>
      <c r="E65" s="287"/>
      <c r="F65" s="287"/>
      <c r="G65" s="287"/>
      <c r="H65" s="287"/>
      <c r="I65" s="287"/>
      <c r="J65" s="287"/>
      <c r="K65" s="167"/>
    </row>
    <row r="66" spans="2:11" customFormat="1" ht="15" customHeight="1">
      <c r="B66" s="166"/>
      <c r="C66" s="171"/>
      <c r="D66" s="290" t="s">
        <v>497</v>
      </c>
      <c r="E66" s="290"/>
      <c r="F66" s="290"/>
      <c r="G66" s="290"/>
      <c r="H66" s="290"/>
      <c r="I66" s="290"/>
      <c r="J66" s="290"/>
      <c r="K66" s="167"/>
    </row>
    <row r="67" spans="2:11" customFormat="1" ht="15" customHeight="1">
      <c r="B67" s="166"/>
      <c r="C67" s="171"/>
      <c r="D67" s="287" t="s">
        <v>498</v>
      </c>
      <c r="E67" s="287"/>
      <c r="F67" s="287"/>
      <c r="G67" s="287"/>
      <c r="H67" s="287"/>
      <c r="I67" s="287"/>
      <c r="J67" s="287"/>
      <c r="K67" s="167"/>
    </row>
    <row r="68" spans="2:11" customFormat="1" ht="15" customHeight="1">
      <c r="B68" s="166"/>
      <c r="C68" s="171"/>
      <c r="D68" s="287" t="s">
        <v>499</v>
      </c>
      <c r="E68" s="287"/>
      <c r="F68" s="287"/>
      <c r="G68" s="287"/>
      <c r="H68" s="287"/>
      <c r="I68" s="287"/>
      <c r="J68" s="287"/>
      <c r="K68" s="167"/>
    </row>
    <row r="69" spans="2:11" customFormat="1" ht="15" customHeight="1">
      <c r="B69" s="166"/>
      <c r="C69" s="171"/>
      <c r="D69" s="287" t="s">
        <v>500</v>
      </c>
      <c r="E69" s="287"/>
      <c r="F69" s="287"/>
      <c r="G69" s="287"/>
      <c r="H69" s="287"/>
      <c r="I69" s="287"/>
      <c r="J69" s="287"/>
      <c r="K69" s="167"/>
    </row>
    <row r="70" spans="2:11" customFormat="1" ht="15" customHeight="1">
      <c r="B70" s="166"/>
      <c r="C70" s="171"/>
      <c r="D70" s="287" t="s">
        <v>501</v>
      </c>
      <c r="E70" s="287"/>
      <c r="F70" s="287"/>
      <c r="G70" s="287"/>
      <c r="H70" s="287"/>
      <c r="I70" s="287"/>
      <c r="J70" s="287"/>
      <c r="K70" s="167"/>
    </row>
    <row r="71" spans="2:11" customFormat="1" ht="12.75" customHeight="1">
      <c r="B71" s="175"/>
      <c r="C71" s="176"/>
      <c r="D71" s="176"/>
      <c r="E71" s="176"/>
      <c r="F71" s="176"/>
      <c r="G71" s="176"/>
      <c r="H71" s="176"/>
      <c r="I71" s="176"/>
      <c r="J71" s="176"/>
      <c r="K71" s="177"/>
    </row>
    <row r="72" spans="2:11" customFormat="1" ht="18.75" customHeight="1">
      <c r="B72" s="178"/>
      <c r="C72" s="178"/>
      <c r="D72" s="178"/>
      <c r="E72" s="178"/>
      <c r="F72" s="178"/>
      <c r="G72" s="178"/>
      <c r="H72" s="178"/>
      <c r="I72" s="178"/>
      <c r="J72" s="178"/>
      <c r="K72" s="179"/>
    </row>
    <row r="73" spans="2:11" customFormat="1" ht="18.75" customHeight="1">
      <c r="B73" s="179"/>
      <c r="C73" s="179"/>
      <c r="D73" s="179"/>
      <c r="E73" s="179"/>
      <c r="F73" s="179"/>
      <c r="G73" s="179"/>
      <c r="H73" s="179"/>
      <c r="I73" s="179"/>
      <c r="J73" s="179"/>
      <c r="K73" s="179"/>
    </row>
    <row r="74" spans="2:11" customFormat="1" ht="7.5" customHeight="1">
      <c r="B74" s="180"/>
      <c r="C74" s="181"/>
      <c r="D74" s="181"/>
      <c r="E74" s="181"/>
      <c r="F74" s="181"/>
      <c r="G74" s="181"/>
      <c r="H74" s="181"/>
      <c r="I74" s="181"/>
      <c r="J74" s="181"/>
      <c r="K74" s="182"/>
    </row>
    <row r="75" spans="2:11" customFormat="1" ht="45" customHeight="1">
      <c r="B75" s="183"/>
      <c r="C75" s="291" t="s">
        <v>502</v>
      </c>
      <c r="D75" s="291"/>
      <c r="E75" s="291"/>
      <c r="F75" s="291"/>
      <c r="G75" s="291"/>
      <c r="H75" s="291"/>
      <c r="I75" s="291"/>
      <c r="J75" s="291"/>
      <c r="K75" s="184"/>
    </row>
    <row r="76" spans="2:11" customFormat="1" ht="17.25" customHeight="1">
      <c r="B76" s="183"/>
      <c r="C76" s="185" t="s">
        <v>503</v>
      </c>
      <c r="D76" s="185"/>
      <c r="E76" s="185"/>
      <c r="F76" s="185" t="s">
        <v>504</v>
      </c>
      <c r="G76" s="186"/>
      <c r="H76" s="185" t="s">
        <v>59</v>
      </c>
      <c r="I76" s="185" t="s">
        <v>62</v>
      </c>
      <c r="J76" s="185" t="s">
        <v>505</v>
      </c>
      <c r="K76" s="184"/>
    </row>
    <row r="77" spans="2:11" customFormat="1" ht="17.25" customHeight="1">
      <c r="B77" s="183"/>
      <c r="C77" s="187" t="s">
        <v>506</v>
      </c>
      <c r="D77" s="187"/>
      <c r="E77" s="187"/>
      <c r="F77" s="188" t="s">
        <v>507</v>
      </c>
      <c r="G77" s="189"/>
      <c r="H77" s="187"/>
      <c r="I77" s="187"/>
      <c r="J77" s="187" t="s">
        <v>508</v>
      </c>
      <c r="K77" s="184"/>
    </row>
    <row r="78" spans="2:11" customFormat="1" ht="5.25" customHeight="1">
      <c r="B78" s="183"/>
      <c r="C78" s="190"/>
      <c r="D78" s="190"/>
      <c r="E78" s="190"/>
      <c r="F78" s="190"/>
      <c r="G78" s="191"/>
      <c r="H78" s="190"/>
      <c r="I78" s="190"/>
      <c r="J78" s="190"/>
      <c r="K78" s="184"/>
    </row>
    <row r="79" spans="2:11" customFormat="1" ht="15" customHeight="1">
      <c r="B79" s="183"/>
      <c r="C79" s="172" t="s">
        <v>58</v>
      </c>
      <c r="D79" s="192"/>
      <c r="E79" s="192"/>
      <c r="F79" s="193" t="s">
        <v>509</v>
      </c>
      <c r="G79" s="194"/>
      <c r="H79" s="172" t="s">
        <v>510</v>
      </c>
      <c r="I79" s="172" t="s">
        <v>511</v>
      </c>
      <c r="J79" s="172">
        <v>20</v>
      </c>
      <c r="K79" s="184"/>
    </row>
    <row r="80" spans="2:11" customFormat="1" ht="15" customHeight="1">
      <c r="B80" s="183"/>
      <c r="C80" s="172" t="s">
        <v>512</v>
      </c>
      <c r="D80" s="172"/>
      <c r="E80" s="172"/>
      <c r="F80" s="193" t="s">
        <v>509</v>
      </c>
      <c r="G80" s="194"/>
      <c r="H80" s="172" t="s">
        <v>513</v>
      </c>
      <c r="I80" s="172" t="s">
        <v>511</v>
      </c>
      <c r="J80" s="172">
        <v>120</v>
      </c>
      <c r="K80" s="184"/>
    </row>
    <row r="81" spans="2:11" customFormat="1" ht="15" customHeight="1">
      <c r="B81" s="195"/>
      <c r="C81" s="172" t="s">
        <v>514</v>
      </c>
      <c r="D81" s="172"/>
      <c r="E81" s="172"/>
      <c r="F81" s="193" t="s">
        <v>515</v>
      </c>
      <c r="G81" s="194"/>
      <c r="H81" s="172" t="s">
        <v>516</v>
      </c>
      <c r="I81" s="172" t="s">
        <v>511</v>
      </c>
      <c r="J81" s="172">
        <v>50</v>
      </c>
      <c r="K81" s="184"/>
    </row>
    <row r="82" spans="2:11" customFormat="1" ht="15" customHeight="1">
      <c r="B82" s="195"/>
      <c r="C82" s="172" t="s">
        <v>517</v>
      </c>
      <c r="D82" s="172"/>
      <c r="E82" s="172"/>
      <c r="F82" s="193" t="s">
        <v>509</v>
      </c>
      <c r="G82" s="194"/>
      <c r="H82" s="172" t="s">
        <v>518</v>
      </c>
      <c r="I82" s="172" t="s">
        <v>519</v>
      </c>
      <c r="J82" s="172"/>
      <c r="K82" s="184"/>
    </row>
    <row r="83" spans="2:11" customFormat="1" ht="15" customHeight="1">
      <c r="B83" s="195"/>
      <c r="C83" s="172" t="s">
        <v>520</v>
      </c>
      <c r="D83" s="172"/>
      <c r="E83" s="172"/>
      <c r="F83" s="193" t="s">
        <v>515</v>
      </c>
      <c r="G83" s="172"/>
      <c r="H83" s="172" t="s">
        <v>521</v>
      </c>
      <c r="I83" s="172" t="s">
        <v>511</v>
      </c>
      <c r="J83" s="172">
        <v>15</v>
      </c>
      <c r="K83" s="184"/>
    </row>
    <row r="84" spans="2:11" customFormat="1" ht="15" customHeight="1">
      <c r="B84" s="195"/>
      <c r="C84" s="172" t="s">
        <v>522</v>
      </c>
      <c r="D84" s="172"/>
      <c r="E84" s="172"/>
      <c r="F84" s="193" t="s">
        <v>515</v>
      </c>
      <c r="G84" s="172"/>
      <c r="H84" s="172" t="s">
        <v>523</v>
      </c>
      <c r="I84" s="172" t="s">
        <v>511</v>
      </c>
      <c r="J84" s="172">
        <v>15</v>
      </c>
      <c r="K84" s="184"/>
    </row>
    <row r="85" spans="2:11" customFormat="1" ht="15" customHeight="1">
      <c r="B85" s="195"/>
      <c r="C85" s="172" t="s">
        <v>524</v>
      </c>
      <c r="D85" s="172"/>
      <c r="E85" s="172"/>
      <c r="F85" s="193" t="s">
        <v>515</v>
      </c>
      <c r="G85" s="172"/>
      <c r="H85" s="172" t="s">
        <v>525</v>
      </c>
      <c r="I85" s="172" t="s">
        <v>511</v>
      </c>
      <c r="J85" s="172">
        <v>20</v>
      </c>
      <c r="K85" s="184"/>
    </row>
    <row r="86" spans="2:11" customFormat="1" ht="15" customHeight="1">
      <c r="B86" s="195"/>
      <c r="C86" s="172" t="s">
        <v>526</v>
      </c>
      <c r="D86" s="172"/>
      <c r="E86" s="172"/>
      <c r="F86" s="193" t="s">
        <v>515</v>
      </c>
      <c r="G86" s="172"/>
      <c r="H86" s="172" t="s">
        <v>527</v>
      </c>
      <c r="I86" s="172" t="s">
        <v>511</v>
      </c>
      <c r="J86" s="172">
        <v>20</v>
      </c>
      <c r="K86" s="184"/>
    </row>
    <row r="87" spans="2:11" customFormat="1" ht="15" customHeight="1">
      <c r="B87" s="195"/>
      <c r="C87" s="172" t="s">
        <v>528</v>
      </c>
      <c r="D87" s="172"/>
      <c r="E87" s="172"/>
      <c r="F87" s="193" t="s">
        <v>515</v>
      </c>
      <c r="G87" s="194"/>
      <c r="H87" s="172" t="s">
        <v>529</v>
      </c>
      <c r="I87" s="172" t="s">
        <v>511</v>
      </c>
      <c r="J87" s="172">
        <v>50</v>
      </c>
      <c r="K87" s="184"/>
    </row>
    <row r="88" spans="2:11" customFormat="1" ht="15" customHeight="1">
      <c r="B88" s="195"/>
      <c r="C88" s="172" t="s">
        <v>530</v>
      </c>
      <c r="D88" s="172"/>
      <c r="E88" s="172"/>
      <c r="F88" s="193" t="s">
        <v>515</v>
      </c>
      <c r="G88" s="194"/>
      <c r="H88" s="172" t="s">
        <v>531</v>
      </c>
      <c r="I88" s="172" t="s">
        <v>511</v>
      </c>
      <c r="J88" s="172">
        <v>20</v>
      </c>
      <c r="K88" s="184"/>
    </row>
    <row r="89" spans="2:11" customFormat="1" ht="15" customHeight="1">
      <c r="B89" s="195"/>
      <c r="C89" s="172" t="s">
        <v>532</v>
      </c>
      <c r="D89" s="172"/>
      <c r="E89" s="172"/>
      <c r="F89" s="193" t="s">
        <v>515</v>
      </c>
      <c r="G89" s="194"/>
      <c r="H89" s="172" t="s">
        <v>533</v>
      </c>
      <c r="I89" s="172" t="s">
        <v>511</v>
      </c>
      <c r="J89" s="172">
        <v>20</v>
      </c>
      <c r="K89" s="184"/>
    </row>
    <row r="90" spans="2:11" customFormat="1" ht="15" customHeight="1">
      <c r="B90" s="195"/>
      <c r="C90" s="172" t="s">
        <v>534</v>
      </c>
      <c r="D90" s="172"/>
      <c r="E90" s="172"/>
      <c r="F90" s="193" t="s">
        <v>515</v>
      </c>
      <c r="G90" s="194"/>
      <c r="H90" s="172" t="s">
        <v>535</v>
      </c>
      <c r="I90" s="172" t="s">
        <v>511</v>
      </c>
      <c r="J90" s="172">
        <v>50</v>
      </c>
      <c r="K90" s="184"/>
    </row>
    <row r="91" spans="2:11" customFormat="1" ht="15" customHeight="1">
      <c r="B91" s="195"/>
      <c r="C91" s="172" t="s">
        <v>536</v>
      </c>
      <c r="D91" s="172"/>
      <c r="E91" s="172"/>
      <c r="F91" s="193" t="s">
        <v>515</v>
      </c>
      <c r="G91" s="194"/>
      <c r="H91" s="172" t="s">
        <v>536</v>
      </c>
      <c r="I91" s="172" t="s">
        <v>511</v>
      </c>
      <c r="J91" s="172">
        <v>50</v>
      </c>
      <c r="K91" s="184"/>
    </row>
    <row r="92" spans="2:11" customFormat="1" ht="15" customHeight="1">
      <c r="B92" s="195"/>
      <c r="C92" s="172" t="s">
        <v>537</v>
      </c>
      <c r="D92" s="172"/>
      <c r="E92" s="172"/>
      <c r="F92" s="193" t="s">
        <v>515</v>
      </c>
      <c r="G92" s="194"/>
      <c r="H92" s="172" t="s">
        <v>538</v>
      </c>
      <c r="I92" s="172" t="s">
        <v>511</v>
      </c>
      <c r="J92" s="172">
        <v>255</v>
      </c>
      <c r="K92" s="184"/>
    </row>
    <row r="93" spans="2:11" customFormat="1" ht="15" customHeight="1">
      <c r="B93" s="195"/>
      <c r="C93" s="172" t="s">
        <v>539</v>
      </c>
      <c r="D93" s="172"/>
      <c r="E93" s="172"/>
      <c r="F93" s="193" t="s">
        <v>509</v>
      </c>
      <c r="G93" s="194"/>
      <c r="H93" s="172" t="s">
        <v>540</v>
      </c>
      <c r="I93" s="172" t="s">
        <v>541</v>
      </c>
      <c r="J93" s="172"/>
      <c r="K93" s="184"/>
    </row>
    <row r="94" spans="2:11" customFormat="1" ht="15" customHeight="1">
      <c r="B94" s="195"/>
      <c r="C94" s="172" t="s">
        <v>542</v>
      </c>
      <c r="D94" s="172"/>
      <c r="E94" s="172"/>
      <c r="F94" s="193" t="s">
        <v>509</v>
      </c>
      <c r="G94" s="194"/>
      <c r="H94" s="172" t="s">
        <v>543</v>
      </c>
      <c r="I94" s="172" t="s">
        <v>544</v>
      </c>
      <c r="J94" s="172"/>
      <c r="K94" s="184"/>
    </row>
    <row r="95" spans="2:11" customFormat="1" ht="15" customHeight="1">
      <c r="B95" s="195"/>
      <c r="C95" s="172" t="s">
        <v>545</v>
      </c>
      <c r="D95" s="172"/>
      <c r="E95" s="172"/>
      <c r="F95" s="193" t="s">
        <v>509</v>
      </c>
      <c r="G95" s="194"/>
      <c r="H95" s="172" t="s">
        <v>545</v>
      </c>
      <c r="I95" s="172" t="s">
        <v>544</v>
      </c>
      <c r="J95" s="172"/>
      <c r="K95" s="184"/>
    </row>
    <row r="96" spans="2:11" customFormat="1" ht="15" customHeight="1">
      <c r="B96" s="195"/>
      <c r="C96" s="172" t="s">
        <v>43</v>
      </c>
      <c r="D96" s="172"/>
      <c r="E96" s="172"/>
      <c r="F96" s="193" t="s">
        <v>509</v>
      </c>
      <c r="G96" s="194"/>
      <c r="H96" s="172" t="s">
        <v>546</v>
      </c>
      <c r="I96" s="172" t="s">
        <v>544</v>
      </c>
      <c r="J96" s="172"/>
      <c r="K96" s="184"/>
    </row>
    <row r="97" spans="2:11" customFormat="1" ht="15" customHeight="1">
      <c r="B97" s="195"/>
      <c r="C97" s="172" t="s">
        <v>53</v>
      </c>
      <c r="D97" s="172"/>
      <c r="E97" s="172"/>
      <c r="F97" s="193" t="s">
        <v>509</v>
      </c>
      <c r="G97" s="194"/>
      <c r="H97" s="172" t="s">
        <v>547</v>
      </c>
      <c r="I97" s="172" t="s">
        <v>544</v>
      </c>
      <c r="J97" s="172"/>
      <c r="K97" s="184"/>
    </row>
    <row r="98" spans="2:11" customFormat="1" ht="15" customHeight="1">
      <c r="B98" s="196"/>
      <c r="C98" s="197"/>
      <c r="D98" s="197"/>
      <c r="E98" s="197"/>
      <c r="F98" s="197"/>
      <c r="G98" s="197"/>
      <c r="H98" s="197"/>
      <c r="I98" s="197"/>
      <c r="J98" s="197"/>
      <c r="K98" s="198"/>
    </row>
    <row r="99" spans="2:11" customFormat="1" ht="18.75" customHeight="1">
      <c r="B99" s="199"/>
      <c r="C99" s="200"/>
      <c r="D99" s="200"/>
      <c r="E99" s="200"/>
      <c r="F99" s="200"/>
      <c r="G99" s="200"/>
      <c r="H99" s="200"/>
      <c r="I99" s="200"/>
      <c r="J99" s="200"/>
      <c r="K99" s="199"/>
    </row>
    <row r="100" spans="2:11" customFormat="1" ht="18.75" customHeight="1">
      <c r="B100" s="179"/>
      <c r="C100" s="179"/>
      <c r="D100" s="179"/>
      <c r="E100" s="179"/>
      <c r="F100" s="179"/>
      <c r="G100" s="179"/>
      <c r="H100" s="179"/>
      <c r="I100" s="179"/>
      <c r="J100" s="179"/>
      <c r="K100" s="179"/>
    </row>
    <row r="101" spans="2:11" customFormat="1" ht="7.5" customHeight="1">
      <c r="B101" s="180"/>
      <c r="C101" s="181"/>
      <c r="D101" s="181"/>
      <c r="E101" s="181"/>
      <c r="F101" s="181"/>
      <c r="G101" s="181"/>
      <c r="H101" s="181"/>
      <c r="I101" s="181"/>
      <c r="J101" s="181"/>
      <c r="K101" s="182"/>
    </row>
    <row r="102" spans="2:11" customFormat="1" ht="45" customHeight="1">
      <c r="B102" s="183"/>
      <c r="C102" s="291" t="s">
        <v>548</v>
      </c>
      <c r="D102" s="291"/>
      <c r="E102" s="291"/>
      <c r="F102" s="291"/>
      <c r="G102" s="291"/>
      <c r="H102" s="291"/>
      <c r="I102" s="291"/>
      <c r="J102" s="291"/>
      <c r="K102" s="184"/>
    </row>
    <row r="103" spans="2:11" customFormat="1" ht="17.25" customHeight="1">
      <c r="B103" s="183"/>
      <c r="C103" s="185" t="s">
        <v>503</v>
      </c>
      <c r="D103" s="185"/>
      <c r="E103" s="185"/>
      <c r="F103" s="185" t="s">
        <v>504</v>
      </c>
      <c r="G103" s="186"/>
      <c r="H103" s="185" t="s">
        <v>59</v>
      </c>
      <c r="I103" s="185" t="s">
        <v>62</v>
      </c>
      <c r="J103" s="185" t="s">
        <v>505</v>
      </c>
      <c r="K103" s="184"/>
    </row>
    <row r="104" spans="2:11" customFormat="1" ht="17.25" customHeight="1">
      <c r="B104" s="183"/>
      <c r="C104" s="187" t="s">
        <v>506</v>
      </c>
      <c r="D104" s="187"/>
      <c r="E104" s="187"/>
      <c r="F104" s="188" t="s">
        <v>507</v>
      </c>
      <c r="G104" s="189"/>
      <c r="H104" s="187"/>
      <c r="I104" s="187"/>
      <c r="J104" s="187" t="s">
        <v>508</v>
      </c>
      <c r="K104" s="184"/>
    </row>
    <row r="105" spans="2:11" customFormat="1" ht="5.25" customHeight="1">
      <c r="B105" s="183"/>
      <c r="C105" s="185"/>
      <c r="D105" s="185"/>
      <c r="E105" s="185"/>
      <c r="F105" s="185"/>
      <c r="G105" s="201"/>
      <c r="H105" s="185"/>
      <c r="I105" s="185"/>
      <c r="J105" s="185"/>
      <c r="K105" s="184"/>
    </row>
    <row r="106" spans="2:11" customFormat="1" ht="15" customHeight="1">
      <c r="B106" s="183"/>
      <c r="C106" s="172" t="s">
        <v>58</v>
      </c>
      <c r="D106" s="192"/>
      <c r="E106" s="192"/>
      <c r="F106" s="193" t="s">
        <v>509</v>
      </c>
      <c r="G106" s="172"/>
      <c r="H106" s="172" t="s">
        <v>549</v>
      </c>
      <c r="I106" s="172" t="s">
        <v>511</v>
      </c>
      <c r="J106" s="172">
        <v>20</v>
      </c>
      <c r="K106" s="184"/>
    </row>
    <row r="107" spans="2:11" customFormat="1" ht="15" customHeight="1">
      <c r="B107" s="183"/>
      <c r="C107" s="172" t="s">
        <v>512</v>
      </c>
      <c r="D107" s="172"/>
      <c r="E107" s="172"/>
      <c r="F107" s="193" t="s">
        <v>509</v>
      </c>
      <c r="G107" s="172"/>
      <c r="H107" s="172" t="s">
        <v>549</v>
      </c>
      <c r="I107" s="172" t="s">
        <v>511</v>
      </c>
      <c r="J107" s="172">
        <v>120</v>
      </c>
      <c r="K107" s="184"/>
    </row>
    <row r="108" spans="2:11" customFormat="1" ht="15" customHeight="1">
      <c r="B108" s="195"/>
      <c r="C108" s="172" t="s">
        <v>514</v>
      </c>
      <c r="D108" s="172"/>
      <c r="E108" s="172"/>
      <c r="F108" s="193" t="s">
        <v>515</v>
      </c>
      <c r="G108" s="172"/>
      <c r="H108" s="172" t="s">
        <v>549</v>
      </c>
      <c r="I108" s="172" t="s">
        <v>511</v>
      </c>
      <c r="J108" s="172">
        <v>50</v>
      </c>
      <c r="K108" s="184"/>
    </row>
    <row r="109" spans="2:11" customFormat="1" ht="15" customHeight="1">
      <c r="B109" s="195"/>
      <c r="C109" s="172" t="s">
        <v>517</v>
      </c>
      <c r="D109" s="172"/>
      <c r="E109" s="172"/>
      <c r="F109" s="193" t="s">
        <v>509</v>
      </c>
      <c r="G109" s="172"/>
      <c r="H109" s="172" t="s">
        <v>549</v>
      </c>
      <c r="I109" s="172" t="s">
        <v>519</v>
      </c>
      <c r="J109" s="172"/>
      <c r="K109" s="184"/>
    </row>
    <row r="110" spans="2:11" customFormat="1" ht="15" customHeight="1">
      <c r="B110" s="195"/>
      <c r="C110" s="172" t="s">
        <v>528</v>
      </c>
      <c r="D110" s="172"/>
      <c r="E110" s="172"/>
      <c r="F110" s="193" t="s">
        <v>515</v>
      </c>
      <c r="G110" s="172"/>
      <c r="H110" s="172" t="s">
        <v>549</v>
      </c>
      <c r="I110" s="172" t="s">
        <v>511</v>
      </c>
      <c r="J110" s="172">
        <v>50</v>
      </c>
      <c r="K110" s="184"/>
    </row>
    <row r="111" spans="2:11" customFormat="1" ht="15" customHeight="1">
      <c r="B111" s="195"/>
      <c r="C111" s="172" t="s">
        <v>536</v>
      </c>
      <c r="D111" s="172"/>
      <c r="E111" s="172"/>
      <c r="F111" s="193" t="s">
        <v>515</v>
      </c>
      <c r="G111" s="172"/>
      <c r="H111" s="172" t="s">
        <v>549</v>
      </c>
      <c r="I111" s="172" t="s">
        <v>511</v>
      </c>
      <c r="J111" s="172">
        <v>50</v>
      </c>
      <c r="K111" s="184"/>
    </row>
    <row r="112" spans="2:11" customFormat="1" ht="15" customHeight="1">
      <c r="B112" s="195"/>
      <c r="C112" s="172" t="s">
        <v>534</v>
      </c>
      <c r="D112" s="172"/>
      <c r="E112" s="172"/>
      <c r="F112" s="193" t="s">
        <v>515</v>
      </c>
      <c r="G112" s="172"/>
      <c r="H112" s="172" t="s">
        <v>549</v>
      </c>
      <c r="I112" s="172" t="s">
        <v>511</v>
      </c>
      <c r="J112" s="172">
        <v>50</v>
      </c>
      <c r="K112" s="184"/>
    </row>
    <row r="113" spans="2:11" customFormat="1" ht="15" customHeight="1">
      <c r="B113" s="195"/>
      <c r="C113" s="172" t="s">
        <v>58</v>
      </c>
      <c r="D113" s="172"/>
      <c r="E113" s="172"/>
      <c r="F113" s="193" t="s">
        <v>509</v>
      </c>
      <c r="G113" s="172"/>
      <c r="H113" s="172" t="s">
        <v>550</v>
      </c>
      <c r="I113" s="172" t="s">
        <v>511</v>
      </c>
      <c r="J113" s="172">
        <v>20</v>
      </c>
      <c r="K113" s="184"/>
    </row>
    <row r="114" spans="2:11" customFormat="1" ht="15" customHeight="1">
      <c r="B114" s="195"/>
      <c r="C114" s="172" t="s">
        <v>551</v>
      </c>
      <c r="D114" s="172"/>
      <c r="E114" s="172"/>
      <c r="F114" s="193" t="s">
        <v>509</v>
      </c>
      <c r="G114" s="172"/>
      <c r="H114" s="172" t="s">
        <v>552</v>
      </c>
      <c r="I114" s="172" t="s">
        <v>511</v>
      </c>
      <c r="J114" s="172">
        <v>120</v>
      </c>
      <c r="K114" s="184"/>
    </row>
    <row r="115" spans="2:11" customFormat="1" ht="15" customHeight="1">
      <c r="B115" s="195"/>
      <c r="C115" s="172" t="s">
        <v>43</v>
      </c>
      <c r="D115" s="172"/>
      <c r="E115" s="172"/>
      <c r="F115" s="193" t="s">
        <v>509</v>
      </c>
      <c r="G115" s="172"/>
      <c r="H115" s="172" t="s">
        <v>553</v>
      </c>
      <c r="I115" s="172" t="s">
        <v>544</v>
      </c>
      <c r="J115" s="172"/>
      <c r="K115" s="184"/>
    </row>
    <row r="116" spans="2:11" customFormat="1" ht="15" customHeight="1">
      <c r="B116" s="195"/>
      <c r="C116" s="172" t="s">
        <v>53</v>
      </c>
      <c r="D116" s="172"/>
      <c r="E116" s="172"/>
      <c r="F116" s="193" t="s">
        <v>509</v>
      </c>
      <c r="G116" s="172"/>
      <c r="H116" s="172" t="s">
        <v>554</v>
      </c>
      <c r="I116" s="172" t="s">
        <v>544</v>
      </c>
      <c r="J116" s="172"/>
      <c r="K116" s="184"/>
    </row>
    <row r="117" spans="2:11" customFormat="1" ht="15" customHeight="1">
      <c r="B117" s="195"/>
      <c r="C117" s="172" t="s">
        <v>62</v>
      </c>
      <c r="D117" s="172"/>
      <c r="E117" s="172"/>
      <c r="F117" s="193" t="s">
        <v>509</v>
      </c>
      <c r="G117" s="172"/>
      <c r="H117" s="172" t="s">
        <v>555</v>
      </c>
      <c r="I117" s="172" t="s">
        <v>556</v>
      </c>
      <c r="J117" s="172"/>
      <c r="K117" s="184"/>
    </row>
    <row r="118" spans="2:11" customFormat="1" ht="15" customHeight="1">
      <c r="B118" s="196"/>
      <c r="C118" s="202"/>
      <c r="D118" s="202"/>
      <c r="E118" s="202"/>
      <c r="F118" s="202"/>
      <c r="G118" s="202"/>
      <c r="H118" s="202"/>
      <c r="I118" s="202"/>
      <c r="J118" s="202"/>
      <c r="K118" s="198"/>
    </row>
    <row r="119" spans="2:11" customFormat="1" ht="18.75" customHeight="1">
      <c r="B119" s="203"/>
      <c r="C119" s="204"/>
      <c r="D119" s="204"/>
      <c r="E119" s="204"/>
      <c r="F119" s="205"/>
      <c r="G119" s="204"/>
      <c r="H119" s="204"/>
      <c r="I119" s="204"/>
      <c r="J119" s="204"/>
      <c r="K119" s="203"/>
    </row>
    <row r="120" spans="2:11" customFormat="1" ht="18.75" customHeight="1">
      <c r="B120" s="179"/>
      <c r="C120" s="179"/>
      <c r="D120" s="179"/>
      <c r="E120" s="179"/>
      <c r="F120" s="179"/>
      <c r="G120" s="179"/>
      <c r="H120" s="179"/>
      <c r="I120" s="179"/>
      <c r="J120" s="179"/>
      <c r="K120" s="179"/>
    </row>
    <row r="121" spans="2:11" customFormat="1" ht="7.5" customHeight="1">
      <c r="B121" s="206"/>
      <c r="C121" s="207"/>
      <c r="D121" s="207"/>
      <c r="E121" s="207"/>
      <c r="F121" s="207"/>
      <c r="G121" s="207"/>
      <c r="H121" s="207"/>
      <c r="I121" s="207"/>
      <c r="J121" s="207"/>
      <c r="K121" s="208"/>
    </row>
    <row r="122" spans="2:11" customFormat="1" ht="45" customHeight="1">
      <c r="B122" s="209"/>
      <c r="C122" s="289" t="s">
        <v>557</v>
      </c>
      <c r="D122" s="289"/>
      <c r="E122" s="289"/>
      <c r="F122" s="289"/>
      <c r="G122" s="289"/>
      <c r="H122" s="289"/>
      <c r="I122" s="289"/>
      <c r="J122" s="289"/>
      <c r="K122" s="210"/>
    </row>
    <row r="123" spans="2:11" customFormat="1" ht="17.25" customHeight="1">
      <c r="B123" s="211"/>
      <c r="C123" s="185" t="s">
        <v>503</v>
      </c>
      <c r="D123" s="185"/>
      <c r="E123" s="185"/>
      <c r="F123" s="185" t="s">
        <v>504</v>
      </c>
      <c r="G123" s="186"/>
      <c r="H123" s="185" t="s">
        <v>59</v>
      </c>
      <c r="I123" s="185" t="s">
        <v>62</v>
      </c>
      <c r="J123" s="185" t="s">
        <v>505</v>
      </c>
      <c r="K123" s="212"/>
    </row>
    <row r="124" spans="2:11" customFormat="1" ht="17.25" customHeight="1">
      <c r="B124" s="211"/>
      <c r="C124" s="187" t="s">
        <v>506</v>
      </c>
      <c r="D124" s="187"/>
      <c r="E124" s="187"/>
      <c r="F124" s="188" t="s">
        <v>507</v>
      </c>
      <c r="G124" s="189"/>
      <c r="H124" s="187"/>
      <c r="I124" s="187"/>
      <c r="J124" s="187" t="s">
        <v>508</v>
      </c>
      <c r="K124" s="212"/>
    </row>
    <row r="125" spans="2:11" customFormat="1" ht="5.25" customHeight="1">
      <c r="B125" s="213"/>
      <c r="C125" s="190"/>
      <c r="D125" s="190"/>
      <c r="E125" s="190"/>
      <c r="F125" s="190"/>
      <c r="G125" s="214"/>
      <c r="H125" s="190"/>
      <c r="I125" s="190"/>
      <c r="J125" s="190"/>
      <c r="K125" s="215"/>
    </row>
    <row r="126" spans="2:11" customFormat="1" ht="15" customHeight="1">
      <c r="B126" s="213"/>
      <c r="C126" s="172" t="s">
        <v>512</v>
      </c>
      <c r="D126" s="192"/>
      <c r="E126" s="192"/>
      <c r="F126" s="193" t="s">
        <v>509</v>
      </c>
      <c r="G126" s="172"/>
      <c r="H126" s="172" t="s">
        <v>549</v>
      </c>
      <c r="I126" s="172" t="s">
        <v>511</v>
      </c>
      <c r="J126" s="172">
        <v>120</v>
      </c>
      <c r="K126" s="216"/>
    </row>
    <row r="127" spans="2:11" customFormat="1" ht="15" customHeight="1">
      <c r="B127" s="213"/>
      <c r="C127" s="172" t="s">
        <v>558</v>
      </c>
      <c r="D127" s="172"/>
      <c r="E127" s="172"/>
      <c r="F127" s="193" t="s">
        <v>509</v>
      </c>
      <c r="G127" s="172"/>
      <c r="H127" s="172" t="s">
        <v>559</v>
      </c>
      <c r="I127" s="172" t="s">
        <v>511</v>
      </c>
      <c r="J127" s="172" t="s">
        <v>560</v>
      </c>
      <c r="K127" s="216"/>
    </row>
    <row r="128" spans="2:11" customFormat="1" ht="15" customHeight="1">
      <c r="B128" s="213"/>
      <c r="C128" s="172" t="s">
        <v>457</v>
      </c>
      <c r="D128" s="172"/>
      <c r="E128" s="172"/>
      <c r="F128" s="193" t="s">
        <v>509</v>
      </c>
      <c r="G128" s="172"/>
      <c r="H128" s="172" t="s">
        <v>561</v>
      </c>
      <c r="I128" s="172" t="s">
        <v>511</v>
      </c>
      <c r="J128" s="172" t="s">
        <v>560</v>
      </c>
      <c r="K128" s="216"/>
    </row>
    <row r="129" spans="2:11" customFormat="1" ht="15" customHeight="1">
      <c r="B129" s="213"/>
      <c r="C129" s="172" t="s">
        <v>520</v>
      </c>
      <c r="D129" s="172"/>
      <c r="E129" s="172"/>
      <c r="F129" s="193" t="s">
        <v>515</v>
      </c>
      <c r="G129" s="172"/>
      <c r="H129" s="172" t="s">
        <v>521</v>
      </c>
      <c r="I129" s="172" t="s">
        <v>511</v>
      </c>
      <c r="J129" s="172">
        <v>15</v>
      </c>
      <c r="K129" s="216"/>
    </row>
    <row r="130" spans="2:11" customFormat="1" ht="15" customHeight="1">
      <c r="B130" s="213"/>
      <c r="C130" s="172" t="s">
        <v>522</v>
      </c>
      <c r="D130" s="172"/>
      <c r="E130" s="172"/>
      <c r="F130" s="193" t="s">
        <v>515</v>
      </c>
      <c r="G130" s="172"/>
      <c r="H130" s="172" t="s">
        <v>523</v>
      </c>
      <c r="I130" s="172" t="s">
        <v>511</v>
      </c>
      <c r="J130" s="172">
        <v>15</v>
      </c>
      <c r="K130" s="216"/>
    </row>
    <row r="131" spans="2:11" customFormat="1" ht="15" customHeight="1">
      <c r="B131" s="213"/>
      <c r="C131" s="172" t="s">
        <v>524</v>
      </c>
      <c r="D131" s="172"/>
      <c r="E131" s="172"/>
      <c r="F131" s="193" t="s">
        <v>515</v>
      </c>
      <c r="G131" s="172"/>
      <c r="H131" s="172" t="s">
        <v>525</v>
      </c>
      <c r="I131" s="172" t="s">
        <v>511</v>
      </c>
      <c r="J131" s="172">
        <v>20</v>
      </c>
      <c r="K131" s="216"/>
    </row>
    <row r="132" spans="2:11" customFormat="1" ht="15" customHeight="1">
      <c r="B132" s="213"/>
      <c r="C132" s="172" t="s">
        <v>526</v>
      </c>
      <c r="D132" s="172"/>
      <c r="E132" s="172"/>
      <c r="F132" s="193" t="s">
        <v>515</v>
      </c>
      <c r="G132" s="172"/>
      <c r="H132" s="172" t="s">
        <v>527</v>
      </c>
      <c r="I132" s="172" t="s">
        <v>511</v>
      </c>
      <c r="J132" s="172">
        <v>20</v>
      </c>
      <c r="K132" s="216"/>
    </row>
    <row r="133" spans="2:11" customFormat="1" ht="15" customHeight="1">
      <c r="B133" s="213"/>
      <c r="C133" s="172" t="s">
        <v>514</v>
      </c>
      <c r="D133" s="172"/>
      <c r="E133" s="172"/>
      <c r="F133" s="193" t="s">
        <v>515</v>
      </c>
      <c r="G133" s="172"/>
      <c r="H133" s="172" t="s">
        <v>549</v>
      </c>
      <c r="I133" s="172" t="s">
        <v>511</v>
      </c>
      <c r="J133" s="172">
        <v>50</v>
      </c>
      <c r="K133" s="216"/>
    </row>
    <row r="134" spans="2:11" customFormat="1" ht="15" customHeight="1">
      <c r="B134" s="213"/>
      <c r="C134" s="172" t="s">
        <v>528</v>
      </c>
      <c r="D134" s="172"/>
      <c r="E134" s="172"/>
      <c r="F134" s="193" t="s">
        <v>515</v>
      </c>
      <c r="G134" s="172"/>
      <c r="H134" s="172" t="s">
        <v>549</v>
      </c>
      <c r="I134" s="172" t="s">
        <v>511</v>
      </c>
      <c r="J134" s="172">
        <v>50</v>
      </c>
      <c r="K134" s="216"/>
    </row>
    <row r="135" spans="2:11" customFormat="1" ht="15" customHeight="1">
      <c r="B135" s="213"/>
      <c r="C135" s="172" t="s">
        <v>534</v>
      </c>
      <c r="D135" s="172"/>
      <c r="E135" s="172"/>
      <c r="F135" s="193" t="s">
        <v>515</v>
      </c>
      <c r="G135" s="172"/>
      <c r="H135" s="172" t="s">
        <v>549</v>
      </c>
      <c r="I135" s="172" t="s">
        <v>511</v>
      </c>
      <c r="J135" s="172">
        <v>50</v>
      </c>
      <c r="K135" s="216"/>
    </row>
    <row r="136" spans="2:11" customFormat="1" ht="15" customHeight="1">
      <c r="B136" s="213"/>
      <c r="C136" s="172" t="s">
        <v>536</v>
      </c>
      <c r="D136" s="172"/>
      <c r="E136" s="172"/>
      <c r="F136" s="193" t="s">
        <v>515</v>
      </c>
      <c r="G136" s="172"/>
      <c r="H136" s="172" t="s">
        <v>549</v>
      </c>
      <c r="I136" s="172" t="s">
        <v>511</v>
      </c>
      <c r="J136" s="172">
        <v>50</v>
      </c>
      <c r="K136" s="216"/>
    </row>
    <row r="137" spans="2:11" customFormat="1" ht="15" customHeight="1">
      <c r="B137" s="213"/>
      <c r="C137" s="172" t="s">
        <v>537</v>
      </c>
      <c r="D137" s="172"/>
      <c r="E137" s="172"/>
      <c r="F137" s="193" t="s">
        <v>515</v>
      </c>
      <c r="G137" s="172"/>
      <c r="H137" s="172" t="s">
        <v>562</v>
      </c>
      <c r="I137" s="172" t="s">
        <v>511</v>
      </c>
      <c r="J137" s="172">
        <v>255</v>
      </c>
      <c r="K137" s="216"/>
    </row>
    <row r="138" spans="2:11" customFormat="1" ht="15" customHeight="1">
      <c r="B138" s="213"/>
      <c r="C138" s="172" t="s">
        <v>539</v>
      </c>
      <c r="D138" s="172"/>
      <c r="E138" s="172"/>
      <c r="F138" s="193" t="s">
        <v>509</v>
      </c>
      <c r="G138" s="172"/>
      <c r="H138" s="172" t="s">
        <v>563</v>
      </c>
      <c r="I138" s="172" t="s">
        <v>541</v>
      </c>
      <c r="J138" s="172"/>
      <c r="K138" s="216"/>
    </row>
    <row r="139" spans="2:11" customFormat="1" ht="15" customHeight="1">
      <c r="B139" s="213"/>
      <c r="C139" s="172" t="s">
        <v>542</v>
      </c>
      <c r="D139" s="172"/>
      <c r="E139" s="172"/>
      <c r="F139" s="193" t="s">
        <v>509</v>
      </c>
      <c r="G139" s="172"/>
      <c r="H139" s="172" t="s">
        <v>564</v>
      </c>
      <c r="I139" s="172" t="s">
        <v>544</v>
      </c>
      <c r="J139" s="172"/>
      <c r="K139" s="216"/>
    </row>
    <row r="140" spans="2:11" customFormat="1" ht="15" customHeight="1">
      <c r="B140" s="213"/>
      <c r="C140" s="172" t="s">
        <v>545</v>
      </c>
      <c r="D140" s="172"/>
      <c r="E140" s="172"/>
      <c r="F140" s="193" t="s">
        <v>509</v>
      </c>
      <c r="G140" s="172"/>
      <c r="H140" s="172" t="s">
        <v>545</v>
      </c>
      <c r="I140" s="172" t="s">
        <v>544</v>
      </c>
      <c r="J140" s="172"/>
      <c r="K140" s="216"/>
    </row>
    <row r="141" spans="2:11" customFormat="1" ht="15" customHeight="1">
      <c r="B141" s="213"/>
      <c r="C141" s="172" t="s">
        <v>43</v>
      </c>
      <c r="D141" s="172"/>
      <c r="E141" s="172"/>
      <c r="F141" s="193" t="s">
        <v>509</v>
      </c>
      <c r="G141" s="172"/>
      <c r="H141" s="172" t="s">
        <v>565</v>
      </c>
      <c r="I141" s="172" t="s">
        <v>544</v>
      </c>
      <c r="J141" s="172"/>
      <c r="K141" s="216"/>
    </row>
    <row r="142" spans="2:11" customFormat="1" ht="15" customHeight="1">
      <c r="B142" s="213"/>
      <c r="C142" s="172" t="s">
        <v>566</v>
      </c>
      <c r="D142" s="172"/>
      <c r="E142" s="172"/>
      <c r="F142" s="193" t="s">
        <v>509</v>
      </c>
      <c r="G142" s="172"/>
      <c r="H142" s="172" t="s">
        <v>567</v>
      </c>
      <c r="I142" s="172" t="s">
        <v>544</v>
      </c>
      <c r="J142" s="172"/>
      <c r="K142" s="216"/>
    </row>
    <row r="143" spans="2:11" customFormat="1" ht="15" customHeight="1">
      <c r="B143" s="217"/>
      <c r="C143" s="218"/>
      <c r="D143" s="218"/>
      <c r="E143" s="218"/>
      <c r="F143" s="218"/>
      <c r="G143" s="218"/>
      <c r="H143" s="218"/>
      <c r="I143" s="218"/>
      <c r="J143" s="218"/>
      <c r="K143" s="219"/>
    </row>
    <row r="144" spans="2:11" customFormat="1" ht="18.75" customHeight="1">
      <c r="B144" s="204"/>
      <c r="C144" s="204"/>
      <c r="D144" s="204"/>
      <c r="E144" s="204"/>
      <c r="F144" s="205"/>
      <c r="G144" s="204"/>
      <c r="H144" s="204"/>
      <c r="I144" s="204"/>
      <c r="J144" s="204"/>
      <c r="K144" s="204"/>
    </row>
    <row r="145" spans="2:11" customFormat="1" ht="18.75" customHeight="1">
      <c r="B145" s="179"/>
      <c r="C145" s="179"/>
      <c r="D145" s="179"/>
      <c r="E145" s="179"/>
      <c r="F145" s="179"/>
      <c r="G145" s="179"/>
      <c r="H145" s="179"/>
      <c r="I145" s="179"/>
      <c r="J145" s="179"/>
      <c r="K145" s="179"/>
    </row>
    <row r="146" spans="2:11" customFormat="1" ht="7.5" customHeight="1">
      <c r="B146" s="180"/>
      <c r="C146" s="181"/>
      <c r="D146" s="181"/>
      <c r="E146" s="181"/>
      <c r="F146" s="181"/>
      <c r="G146" s="181"/>
      <c r="H146" s="181"/>
      <c r="I146" s="181"/>
      <c r="J146" s="181"/>
      <c r="K146" s="182"/>
    </row>
    <row r="147" spans="2:11" customFormat="1" ht="45" customHeight="1">
      <c r="B147" s="183"/>
      <c r="C147" s="291" t="s">
        <v>568</v>
      </c>
      <c r="D147" s="291"/>
      <c r="E147" s="291"/>
      <c r="F147" s="291"/>
      <c r="G147" s="291"/>
      <c r="H147" s="291"/>
      <c r="I147" s="291"/>
      <c r="J147" s="291"/>
      <c r="K147" s="184"/>
    </row>
    <row r="148" spans="2:11" customFormat="1" ht="17.25" customHeight="1">
      <c r="B148" s="183"/>
      <c r="C148" s="185" t="s">
        <v>503</v>
      </c>
      <c r="D148" s="185"/>
      <c r="E148" s="185"/>
      <c r="F148" s="185" t="s">
        <v>504</v>
      </c>
      <c r="G148" s="186"/>
      <c r="H148" s="185" t="s">
        <v>59</v>
      </c>
      <c r="I148" s="185" t="s">
        <v>62</v>
      </c>
      <c r="J148" s="185" t="s">
        <v>505</v>
      </c>
      <c r="K148" s="184"/>
    </row>
    <row r="149" spans="2:11" customFormat="1" ht="17.25" customHeight="1">
      <c r="B149" s="183"/>
      <c r="C149" s="187" t="s">
        <v>506</v>
      </c>
      <c r="D149" s="187"/>
      <c r="E149" s="187"/>
      <c r="F149" s="188" t="s">
        <v>507</v>
      </c>
      <c r="G149" s="189"/>
      <c r="H149" s="187"/>
      <c r="I149" s="187"/>
      <c r="J149" s="187" t="s">
        <v>508</v>
      </c>
      <c r="K149" s="184"/>
    </row>
    <row r="150" spans="2:11" customFormat="1" ht="5.25" customHeight="1">
      <c r="B150" s="195"/>
      <c r="C150" s="190"/>
      <c r="D150" s="190"/>
      <c r="E150" s="190"/>
      <c r="F150" s="190"/>
      <c r="G150" s="191"/>
      <c r="H150" s="190"/>
      <c r="I150" s="190"/>
      <c r="J150" s="190"/>
      <c r="K150" s="216"/>
    </row>
    <row r="151" spans="2:11" customFormat="1" ht="15" customHeight="1">
      <c r="B151" s="195"/>
      <c r="C151" s="220" t="s">
        <v>512</v>
      </c>
      <c r="D151" s="172"/>
      <c r="E151" s="172"/>
      <c r="F151" s="221" t="s">
        <v>509</v>
      </c>
      <c r="G151" s="172"/>
      <c r="H151" s="220" t="s">
        <v>549</v>
      </c>
      <c r="I151" s="220" t="s">
        <v>511</v>
      </c>
      <c r="J151" s="220">
        <v>120</v>
      </c>
      <c r="K151" s="216"/>
    </row>
    <row r="152" spans="2:11" customFormat="1" ht="15" customHeight="1">
      <c r="B152" s="195"/>
      <c r="C152" s="220" t="s">
        <v>558</v>
      </c>
      <c r="D152" s="172"/>
      <c r="E152" s="172"/>
      <c r="F152" s="221" t="s">
        <v>509</v>
      </c>
      <c r="G152" s="172"/>
      <c r="H152" s="220" t="s">
        <v>569</v>
      </c>
      <c r="I152" s="220" t="s">
        <v>511</v>
      </c>
      <c r="J152" s="220" t="s">
        <v>560</v>
      </c>
      <c r="K152" s="216"/>
    </row>
    <row r="153" spans="2:11" customFormat="1" ht="15" customHeight="1">
      <c r="B153" s="195"/>
      <c r="C153" s="220" t="s">
        <v>457</v>
      </c>
      <c r="D153" s="172"/>
      <c r="E153" s="172"/>
      <c r="F153" s="221" t="s">
        <v>509</v>
      </c>
      <c r="G153" s="172"/>
      <c r="H153" s="220" t="s">
        <v>570</v>
      </c>
      <c r="I153" s="220" t="s">
        <v>511</v>
      </c>
      <c r="J153" s="220" t="s">
        <v>560</v>
      </c>
      <c r="K153" s="216"/>
    </row>
    <row r="154" spans="2:11" customFormat="1" ht="15" customHeight="1">
      <c r="B154" s="195"/>
      <c r="C154" s="220" t="s">
        <v>514</v>
      </c>
      <c r="D154" s="172"/>
      <c r="E154" s="172"/>
      <c r="F154" s="221" t="s">
        <v>515</v>
      </c>
      <c r="G154" s="172"/>
      <c r="H154" s="220" t="s">
        <v>549</v>
      </c>
      <c r="I154" s="220" t="s">
        <v>511</v>
      </c>
      <c r="J154" s="220">
        <v>50</v>
      </c>
      <c r="K154" s="216"/>
    </row>
    <row r="155" spans="2:11" customFormat="1" ht="15" customHeight="1">
      <c r="B155" s="195"/>
      <c r="C155" s="220" t="s">
        <v>517</v>
      </c>
      <c r="D155" s="172"/>
      <c r="E155" s="172"/>
      <c r="F155" s="221" t="s">
        <v>509</v>
      </c>
      <c r="G155" s="172"/>
      <c r="H155" s="220" t="s">
        <v>549</v>
      </c>
      <c r="I155" s="220" t="s">
        <v>519</v>
      </c>
      <c r="J155" s="220"/>
      <c r="K155" s="216"/>
    </row>
    <row r="156" spans="2:11" customFormat="1" ht="15" customHeight="1">
      <c r="B156" s="195"/>
      <c r="C156" s="220" t="s">
        <v>528</v>
      </c>
      <c r="D156" s="172"/>
      <c r="E156" s="172"/>
      <c r="F156" s="221" t="s">
        <v>515</v>
      </c>
      <c r="G156" s="172"/>
      <c r="H156" s="220" t="s">
        <v>549</v>
      </c>
      <c r="I156" s="220" t="s">
        <v>511</v>
      </c>
      <c r="J156" s="220">
        <v>50</v>
      </c>
      <c r="K156" s="216"/>
    </row>
    <row r="157" spans="2:11" customFormat="1" ht="15" customHeight="1">
      <c r="B157" s="195"/>
      <c r="C157" s="220" t="s">
        <v>536</v>
      </c>
      <c r="D157" s="172"/>
      <c r="E157" s="172"/>
      <c r="F157" s="221" t="s">
        <v>515</v>
      </c>
      <c r="G157" s="172"/>
      <c r="H157" s="220" t="s">
        <v>549</v>
      </c>
      <c r="I157" s="220" t="s">
        <v>511</v>
      </c>
      <c r="J157" s="220">
        <v>50</v>
      </c>
      <c r="K157" s="216"/>
    </row>
    <row r="158" spans="2:11" customFormat="1" ht="15" customHeight="1">
      <c r="B158" s="195"/>
      <c r="C158" s="220" t="s">
        <v>534</v>
      </c>
      <c r="D158" s="172"/>
      <c r="E158" s="172"/>
      <c r="F158" s="221" t="s">
        <v>515</v>
      </c>
      <c r="G158" s="172"/>
      <c r="H158" s="220" t="s">
        <v>549</v>
      </c>
      <c r="I158" s="220" t="s">
        <v>511</v>
      </c>
      <c r="J158" s="220">
        <v>50</v>
      </c>
      <c r="K158" s="216"/>
    </row>
    <row r="159" spans="2:11" customFormat="1" ht="15" customHeight="1">
      <c r="B159" s="195"/>
      <c r="C159" s="220" t="s">
        <v>92</v>
      </c>
      <c r="D159" s="172"/>
      <c r="E159" s="172"/>
      <c r="F159" s="221" t="s">
        <v>509</v>
      </c>
      <c r="G159" s="172"/>
      <c r="H159" s="220" t="s">
        <v>571</v>
      </c>
      <c r="I159" s="220" t="s">
        <v>511</v>
      </c>
      <c r="J159" s="220" t="s">
        <v>572</v>
      </c>
      <c r="K159" s="216"/>
    </row>
    <row r="160" spans="2:11" customFormat="1" ht="15" customHeight="1">
      <c r="B160" s="195"/>
      <c r="C160" s="220" t="s">
        <v>573</v>
      </c>
      <c r="D160" s="172"/>
      <c r="E160" s="172"/>
      <c r="F160" s="221" t="s">
        <v>509</v>
      </c>
      <c r="G160" s="172"/>
      <c r="H160" s="220" t="s">
        <v>574</v>
      </c>
      <c r="I160" s="220" t="s">
        <v>544</v>
      </c>
      <c r="J160" s="220"/>
      <c r="K160" s="216"/>
    </row>
    <row r="161" spans="2:11" customFormat="1" ht="15" customHeight="1">
      <c r="B161" s="222"/>
      <c r="C161" s="202"/>
      <c r="D161" s="202"/>
      <c r="E161" s="202"/>
      <c r="F161" s="202"/>
      <c r="G161" s="202"/>
      <c r="H161" s="202"/>
      <c r="I161" s="202"/>
      <c r="J161" s="202"/>
      <c r="K161" s="223"/>
    </row>
    <row r="162" spans="2:11" customFormat="1" ht="18.75" customHeight="1">
      <c r="B162" s="204"/>
      <c r="C162" s="214"/>
      <c r="D162" s="214"/>
      <c r="E162" s="214"/>
      <c r="F162" s="224"/>
      <c r="G162" s="214"/>
      <c r="H162" s="214"/>
      <c r="I162" s="214"/>
      <c r="J162" s="214"/>
      <c r="K162" s="204"/>
    </row>
    <row r="163" spans="2:11" customFormat="1" ht="18.75" customHeight="1">
      <c r="B163" s="179"/>
      <c r="C163" s="179"/>
      <c r="D163" s="179"/>
      <c r="E163" s="179"/>
      <c r="F163" s="179"/>
      <c r="G163" s="179"/>
      <c r="H163" s="179"/>
      <c r="I163" s="179"/>
      <c r="J163" s="179"/>
      <c r="K163" s="179"/>
    </row>
    <row r="164" spans="2:11" customFormat="1" ht="7.5" customHeight="1">
      <c r="B164" s="161"/>
      <c r="C164" s="162"/>
      <c r="D164" s="162"/>
      <c r="E164" s="162"/>
      <c r="F164" s="162"/>
      <c r="G164" s="162"/>
      <c r="H164" s="162"/>
      <c r="I164" s="162"/>
      <c r="J164" s="162"/>
      <c r="K164" s="163"/>
    </row>
    <row r="165" spans="2:11" customFormat="1" ht="45" customHeight="1">
      <c r="B165" s="164"/>
      <c r="C165" s="289" t="s">
        <v>575</v>
      </c>
      <c r="D165" s="289"/>
      <c r="E165" s="289"/>
      <c r="F165" s="289"/>
      <c r="G165" s="289"/>
      <c r="H165" s="289"/>
      <c r="I165" s="289"/>
      <c r="J165" s="289"/>
      <c r="K165" s="165"/>
    </row>
    <row r="166" spans="2:11" customFormat="1" ht="17.25" customHeight="1">
      <c r="B166" s="164"/>
      <c r="C166" s="185" t="s">
        <v>503</v>
      </c>
      <c r="D166" s="185"/>
      <c r="E166" s="185"/>
      <c r="F166" s="185" t="s">
        <v>504</v>
      </c>
      <c r="G166" s="225"/>
      <c r="H166" s="226" t="s">
        <v>59</v>
      </c>
      <c r="I166" s="226" t="s">
        <v>62</v>
      </c>
      <c r="J166" s="185" t="s">
        <v>505</v>
      </c>
      <c r="K166" s="165"/>
    </row>
    <row r="167" spans="2:11" customFormat="1" ht="17.25" customHeight="1">
      <c r="B167" s="166"/>
      <c r="C167" s="187" t="s">
        <v>506</v>
      </c>
      <c r="D167" s="187"/>
      <c r="E167" s="187"/>
      <c r="F167" s="188" t="s">
        <v>507</v>
      </c>
      <c r="G167" s="227"/>
      <c r="H167" s="228"/>
      <c r="I167" s="228"/>
      <c r="J167" s="187" t="s">
        <v>508</v>
      </c>
      <c r="K167" s="167"/>
    </row>
    <row r="168" spans="2:11" customFormat="1" ht="5.25" customHeight="1">
      <c r="B168" s="195"/>
      <c r="C168" s="190"/>
      <c r="D168" s="190"/>
      <c r="E168" s="190"/>
      <c r="F168" s="190"/>
      <c r="G168" s="191"/>
      <c r="H168" s="190"/>
      <c r="I168" s="190"/>
      <c r="J168" s="190"/>
      <c r="K168" s="216"/>
    </row>
    <row r="169" spans="2:11" customFormat="1" ht="15" customHeight="1">
      <c r="B169" s="195"/>
      <c r="C169" s="172" t="s">
        <v>512</v>
      </c>
      <c r="D169" s="172"/>
      <c r="E169" s="172"/>
      <c r="F169" s="193" t="s">
        <v>509</v>
      </c>
      <c r="G169" s="172"/>
      <c r="H169" s="172" t="s">
        <v>549</v>
      </c>
      <c r="I169" s="172" t="s">
        <v>511</v>
      </c>
      <c r="J169" s="172">
        <v>120</v>
      </c>
      <c r="K169" s="216"/>
    </row>
    <row r="170" spans="2:11" customFormat="1" ht="15" customHeight="1">
      <c r="B170" s="195"/>
      <c r="C170" s="172" t="s">
        <v>558</v>
      </c>
      <c r="D170" s="172"/>
      <c r="E170" s="172"/>
      <c r="F170" s="193" t="s">
        <v>509</v>
      </c>
      <c r="G170" s="172"/>
      <c r="H170" s="172" t="s">
        <v>559</v>
      </c>
      <c r="I170" s="172" t="s">
        <v>511</v>
      </c>
      <c r="J170" s="172" t="s">
        <v>560</v>
      </c>
      <c r="K170" s="216"/>
    </row>
    <row r="171" spans="2:11" customFormat="1" ht="15" customHeight="1">
      <c r="B171" s="195"/>
      <c r="C171" s="172" t="s">
        <v>457</v>
      </c>
      <c r="D171" s="172"/>
      <c r="E171" s="172"/>
      <c r="F171" s="193" t="s">
        <v>509</v>
      </c>
      <c r="G171" s="172"/>
      <c r="H171" s="172" t="s">
        <v>576</v>
      </c>
      <c r="I171" s="172" t="s">
        <v>511</v>
      </c>
      <c r="J171" s="172" t="s">
        <v>560</v>
      </c>
      <c r="K171" s="216"/>
    </row>
    <row r="172" spans="2:11" customFormat="1" ht="15" customHeight="1">
      <c r="B172" s="195"/>
      <c r="C172" s="172" t="s">
        <v>514</v>
      </c>
      <c r="D172" s="172"/>
      <c r="E172" s="172"/>
      <c r="F172" s="193" t="s">
        <v>515</v>
      </c>
      <c r="G172" s="172"/>
      <c r="H172" s="172" t="s">
        <v>576</v>
      </c>
      <c r="I172" s="172" t="s">
        <v>511</v>
      </c>
      <c r="J172" s="172">
        <v>50</v>
      </c>
      <c r="K172" s="216"/>
    </row>
    <row r="173" spans="2:11" customFormat="1" ht="15" customHeight="1">
      <c r="B173" s="195"/>
      <c r="C173" s="172" t="s">
        <v>517</v>
      </c>
      <c r="D173" s="172"/>
      <c r="E173" s="172"/>
      <c r="F173" s="193" t="s">
        <v>509</v>
      </c>
      <c r="G173" s="172"/>
      <c r="H173" s="172" t="s">
        <v>576</v>
      </c>
      <c r="I173" s="172" t="s">
        <v>519</v>
      </c>
      <c r="J173" s="172"/>
      <c r="K173" s="216"/>
    </row>
    <row r="174" spans="2:11" customFormat="1" ht="15" customHeight="1">
      <c r="B174" s="195"/>
      <c r="C174" s="172" t="s">
        <v>528</v>
      </c>
      <c r="D174" s="172"/>
      <c r="E174" s="172"/>
      <c r="F174" s="193" t="s">
        <v>515</v>
      </c>
      <c r="G174" s="172"/>
      <c r="H174" s="172" t="s">
        <v>576</v>
      </c>
      <c r="I174" s="172" t="s">
        <v>511</v>
      </c>
      <c r="J174" s="172">
        <v>50</v>
      </c>
      <c r="K174" s="216"/>
    </row>
    <row r="175" spans="2:11" customFormat="1" ht="15" customHeight="1">
      <c r="B175" s="195"/>
      <c r="C175" s="172" t="s">
        <v>536</v>
      </c>
      <c r="D175" s="172"/>
      <c r="E175" s="172"/>
      <c r="F175" s="193" t="s">
        <v>515</v>
      </c>
      <c r="G175" s="172"/>
      <c r="H175" s="172" t="s">
        <v>576</v>
      </c>
      <c r="I175" s="172" t="s">
        <v>511</v>
      </c>
      <c r="J175" s="172">
        <v>50</v>
      </c>
      <c r="K175" s="216"/>
    </row>
    <row r="176" spans="2:11" customFormat="1" ht="15" customHeight="1">
      <c r="B176" s="195"/>
      <c r="C176" s="172" t="s">
        <v>534</v>
      </c>
      <c r="D176" s="172"/>
      <c r="E176" s="172"/>
      <c r="F176" s="193" t="s">
        <v>515</v>
      </c>
      <c r="G176" s="172"/>
      <c r="H176" s="172" t="s">
        <v>576</v>
      </c>
      <c r="I176" s="172" t="s">
        <v>511</v>
      </c>
      <c r="J176" s="172">
        <v>50</v>
      </c>
      <c r="K176" s="216"/>
    </row>
    <row r="177" spans="2:11" customFormat="1" ht="15" customHeight="1">
      <c r="B177" s="195"/>
      <c r="C177" s="172" t="s">
        <v>107</v>
      </c>
      <c r="D177" s="172"/>
      <c r="E177" s="172"/>
      <c r="F177" s="193" t="s">
        <v>509</v>
      </c>
      <c r="G177" s="172"/>
      <c r="H177" s="172" t="s">
        <v>577</v>
      </c>
      <c r="I177" s="172" t="s">
        <v>578</v>
      </c>
      <c r="J177" s="172"/>
      <c r="K177" s="216"/>
    </row>
    <row r="178" spans="2:11" customFormat="1" ht="15" customHeight="1">
      <c r="B178" s="195"/>
      <c r="C178" s="172" t="s">
        <v>62</v>
      </c>
      <c r="D178" s="172"/>
      <c r="E178" s="172"/>
      <c r="F178" s="193" t="s">
        <v>509</v>
      </c>
      <c r="G178" s="172"/>
      <c r="H178" s="172" t="s">
        <v>579</v>
      </c>
      <c r="I178" s="172" t="s">
        <v>580</v>
      </c>
      <c r="J178" s="172">
        <v>1</v>
      </c>
      <c r="K178" s="216"/>
    </row>
    <row r="179" spans="2:11" customFormat="1" ht="15" customHeight="1">
      <c r="B179" s="195"/>
      <c r="C179" s="172" t="s">
        <v>58</v>
      </c>
      <c r="D179" s="172"/>
      <c r="E179" s="172"/>
      <c r="F179" s="193" t="s">
        <v>509</v>
      </c>
      <c r="G179" s="172"/>
      <c r="H179" s="172" t="s">
        <v>581</v>
      </c>
      <c r="I179" s="172" t="s">
        <v>511</v>
      </c>
      <c r="J179" s="172">
        <v>20</v>
      </c>
      <c r="K179" s="216"/>
    </row>
    <row r="180" spans="2:11" customFormat="1" ht="15" customHeight="1">
      <c r="B180" s="195"/>
      <c r="C180" s="172" t="s">
        <v>59</v>
      </c>
      <c r="D180" s="172"/>
      <c r="E180" s="172"/>
      <c r="F180" s="193" t="s">
        <v>509</v>
      </c>
      <c r="G180" s="172"/>
      <c r="H180" s="172" t="s">
        <v>582</v>
      </c>
      <c r="I180" s="172" t="s">
        <v>511</v>
      </c>
      <c r="J180" s="172">
        <v>255</v>
      </c>
      <c r="K180" s="216"/>
    </row>
    <row r="181" spans="2:11" customFormat="1" ht="15" customHeight="1">
      <c r="B181" s="195"/>
      <c r="C181" s="172" t="s">
        <v>108</v>
      </c>
      <c r="D181" s="172"/>
      <c r="E181" s="172"/>
      <c r="F181" s="193" t="s">
        <v>509</v>
      </c>
      <c r="G181" s="172"/>
      <c r="H181" s="172" t="s">
        <v>473</v>
      </c>
      <c r="I181" s="172" t="s">
        <v>511</v>
      </c>
      <c r="J181" s="172">
        <v>10</v>
      </c>
      <c r="K181" s="216"/>
    </row>
    <row r="182" spans="2:11" customFormat="1" ht="15" customHeight="1">
      <c r="B182" s="195"/>
      <c r="C182" s="172" t="s">
        <v>109</v>
      </c>
      <c r="D182" s="172"/>
      <c r="E182" s="172"/>
      <c r="F182" s="193" t="s">
        <v>509</v>
      </c>
      <c r="G182" s="172"/>
      <c r="H182" s="172" t="s">
        <v>583</v>
      </c>
      <c r="I182" s="172" t="s">
        <v>544</v>
      </c>
      <c r="J182" s="172"/>
      <c r="K182" s="216"/>
    </row>
    <row r="183" spans="2:11" customFormat="1" ht="15" customHeight="1">
      <c r="B183" s="195"/>
      <c r="C183" s="172" t="s">
        <v>584</v>
      </c>
      <c r="D183" s="172"/>
      <c r="E183" s="172"/>
      <c r="F183" s="193" t="s">
        <v>509</v>
      </c>
      <c r="G183" s="172"/>
      <c r="H183" s="172" t="s">
        <v>585</v>
      </c>
      <c r="I183" s="172" t="s">
        <v>544</v>
      </c>
      <c r="J183" s="172"/>
      <c r="K183" s="216"/>
    </row>
    <row r="184" spans="2:11" customFormat="1" ht="15" customHeight="1">
      <c r="B184" s="195"/>
      <c r="C184" s="172" t="s">
        <v>573</v>
      </c>
      <c r="D184" s="172"/>
      <c r="E184" s="172"/>
      <c r="F184" s="193" t="s">
        <v>509</v>
      </c>
      <c r="G184" s="172"/>
      <c r="H184" s="172" t="s">
        <v>586</v>
      </c>
      <c r="I184" s="172" t="s">
        <v>544</v>
      </c>
      <c r="J184" s="172"/>
      <c r="K184" s="216"/>
    </row>
    <row r="185" spans="2:11" customFormat="1" ht="15" customHeight="1">
      <c r="B185" s="195"/>
      <c r="C185" s="172" t="s">
        <v>111</v>
      </c>
      <c r="D185" s="172"/>
      <c r="E185" s="172"/>
      <c r="F185" s="193" t="s">
        <v>515</v>
      </c>
      <c r="G185" s="172"/>
      <c r="H185" s="172" t="s">
        <v>587</v>
      </c>
      <c r="I185" s="172" t="s">
        <v>511</v>
      </c>
      <c r="J185" s="172">
        <v>50</v>
      </c>
      <c r="K185" s="216"/>
    </row>
    <row r="186" spans="2:11" customFormat="1" ht="15" customHeight="1">
      <c r="B186" s="195"/>
      <c r="C186" s="172" t="s">
        <v>588</v>
      </c>
      <c r="D186" s="172"/>
      <c r="E186" s="172"/>
      <c r="F186" s="193" t="s">
        <v>515</v>
      </c>
      <c r="G186" s="172"/>
      <c r="H186" s="172" t="s">
        <v>589</v>
      </c>
      <c r="I186" s="172" t="s">
        <v>590</v>
      </c>
      <c r="J186" s="172"/>
      <c r="K186" s="216"/>
    </row>
    <row r="187" spans="2:11" customFormat="1" ht="15" customHeight="1">
      <c r="B187" s="195"/>
      <c r="C187" s="172" t="s">
        <v>591</v>
      </c>
      <c r="D187" s="172"/>
      <c r="E187" s="172"/>
      <c r="F187" s="193" t="s">
        <v>515</v>
      </c>
      <c r="G187" s="172"/>
      <c r="H187" s="172" t="s">
        <v>592</v>
      </c>
      <c r="I187" s="172" t="s">
        <v>590</v>
      </c>
      <c r="J187" s="172"/>
      <c r="K187" s="216"/>
    </row>
    <row r="188" spans="2:11" customFormat="1" ht="15" customHeight="1">
      <c r="B188" s="195"/>
      <c r="C188" s="172" t="s">
        <v>593</v>
      </c>
      <c r="D188" s="172"/>
      <c r="E188" s="172"/>
      <c r="F188" s="193" t="s">
        <v>515</v>
      </c>
      <c r="G188" s="172"/>
      <c r="H188" s="172" t="s">
        <v>594</v>
      </c>
      <c r="I188" s="172" t="s">
        <v>590</v>
      </c>
      <c r="J188" s="172"/>
      <c r="K188" s="216"/>
    </row>
    <row r="189" spans="2:11" customFormat="1" ht="15" customHeight="1">
      <c r="B189" s="195"/>
      <c r="C189" s="229" t="s">
        <v>595</v>
      </c>
      <c r="D189" s="172"/>
      <c r="E189" s="172"/>
      <c r="F189" s="193" t="s">
        <v>515</v>
      </c>
      <c r="G189" s="172"/>
      <c r="H189" s="172" t="s">
        <v>596</v>
      </c>
      <c r="I189" s="172" t="s">
        <v>597</v>
      </c>
      <c r="J189" s="230" t="s">
        <v>598</v>
      </c>
      <c r="K189" s="216"/>
    </row>
    <row r="190" spans="2:11" customFormat="1" ht="15" customHeight="1">
      <c r="B190" s="231"/>
      <c r="C190" s="232" t="s">
        <v>599</v>
      </c>
      <c r="D190" s="233"/>
      <c r="E190" s="233"/>
      <c r="F190" s="234" t="s">
        <v>515</v>
      </c>
      <c r="G190" s="233"/>
      <c r="H190" s="233" t="s">
        <v>600</v>
      </c>
      <c r="I190" s="233" t="s">
        <v>597</v>
      </c>
      <c r="J190" s="235" t="s">
        <v>598</v>
      </c>
      <c r="K190" s="236"/>
    </row>
    <row r="191" spans="2:11" customFormat="1" ht="15" customHeight="1">
      <c r="B191" s="195"/>
      <c r="C191" s="229" t="s">
        <v>47</v>
      </c>
      <c r="D191" s="172"/>
      <c r="E191" s="172"/>
      <c r="F191" s="193" t="s">
        <v>509</v>
      </c>
      <c r="G191" s="172"/>
      <c r="H191" s="169" t="s">
        <v>601</v>
      </c>
      <c r="I191" s="172" t="s">
        <v>602</v>
      </c>
      <c r="J191" s="172"/>
      <c r="K191" s="216"/>
    </row>
    <row r="192" spans="2:11" customFormat="1" ht="15" customHeight="1">
      <c r="B192" s="195"/>
      <c r="C192" s="229" t="s">
        <v>603</v>
      </c>
      <c r="D192" s="172"/>
      <c r="E192" s="172"/>
      <c r="F192" s="193" t="s">
        <v>509</v>
      </c>
      <c r="G192" s="172"/>
      <c r="H192" s="172" t="s">
        <v>604</v>
      </c>
      <c r="I192" s="172" t="s">
        <v>544</v>
      </c>
      <c r="J192" s="172"/>
      <c r="K192" s="216"/>
    </row>
    <row r="193" spans="2:11" customFormat="1" ht="15" customHeight="1">
      <c r="B193" s="195"/>
      <c r="C193" s="229" t="s">
        <v>605</v>
      </c>
      <c r="D193" s="172"/>
      <c r="E193" s="172"/>
      <c r="F193" s="193" t="s">
        <v>509</v>
      </c>
      <c r="G193" s="172"/>
      <c r="H193" s="172" t="s">
        <v>606</v>
      </c>
      <c r="I193" s="172" t="s">
        <v>544</v>
      </c>
      <c r="J193" s="172"/>
      <c r="K193" s="216"/>
    </row>
    <row r="194" spans="2:11" customFormat="1" ht="15" customHeight="1">
      <c r="B194" s="195"/>
      <c r="C194" s="229" t="s">
        <v>607</v>
      </c>
      <c r="D194" s="172"/>
      <c r="E194" s="172"/>
      <c r="F194" s="193" t="s">
        <v>515</v>
      </c>
      <c r="G194" s="172"/>
      <c r="H194" s="172" t="s">
        <v>608</v>
      </c>
      <c r="I194" s="172" t="s">
        <v>544</v>
      </c>
      <c r="J194" s="172"/>
      <c r="K194" s="216"/>
    </row>
    <row r="195" spans="2:11" customFormat="1" ht="15" customHeight="1">
      <c r="B195" s="222"/>
      <c r="C195" s="237"/>
      <c r="D195" s="202"/>
      <c r="E195" s="202"/>
      <c r="F195" s="202"/>
      <c r="G195" s="202"/>
      <c r="H195" s="202"/>
      <c r="I195" s="202"/>
      <c r="J195" s="202"/>
      <c r="K195" s="223"/>
    </row>
    <row r="196" spans="2:11" customFormat="1" ht="18.75" customHeight="1">
      <c r="B196" s="204"/>
      <c r="C196" s="214"/>
      <c r="D196" s="214"/>
      <c r="E196" s="214"/>
      <c r="F196" s="224"/>
      <c r="G196" s="214"/>
      <c r="H196" s="214"/>
      <c r="I196" s="214"/>
      <c r="J196" s="214"/>
      <c r="K196" s="204"/>
    </row>
    <row r="197" spans="2:11" customFormat="1" ht="18.75" customHeight="1">
      <c r="B197" s="204"/>
      <c r="C197" s="214"/>
      <c r="D197" s="214"/>
      <c r="E197" s="214"/>
      <c r="F197" s="224"/>
      <c r="G197" s="214"/>
      <c r="H197" s="214"/>
      <c r="I197" s="214"/>
      <c r="J197" s="214"/>
      <c r="K197" s="204"/>
    </row>
    <row r="198" spans="2:11" customFormat="1" ht="18.75" customHeight="1">
      <c r="B198" s="179"/>
      <c r="C198" s="179"/>
      <c r="D198" s="179"/>
      <c r="E198" s="179"/>
      <c r="F198" s="179"/>
      <c r="G198" s="179"/>
      <c r="H198" s="179"/>
      <c r="I198" s="179"/>
      <c r="J198" s="179"/>
      <c r="K198" s="179"/>
    </row>
    <row r="199" spans="2:11" customFormat="1" ht="12">
      <c r="B199" s="161"/>
      <c r="C199" s="162"/>
      <c r="D199" s="162"/>
      <c r="E199" s="162"/>
      <c r="F199" s="162"/>
      <c r="G199" s="162"/>
      <c r="H199" s="162"/>
      <c r="I199" s="162"/>
      <c r="J199" s="162"/>
      <c r="K199" s="163"/>
    </row>
    <row r="200" spans="2:11" customFormat="1" ht="20.5">
      <c r="B200" s="164"/>
      <c r="C200" s="289" t="s">
        <v>609</v>
      </c>
      <c r="D200" s="289"/>
      <c r="E200" s="289"/>
      <c r="F200" s="289"/>
      <c r="G200" s="289"/>
      <c r="H200" s="289"/>
      <c r="I200" s="289"/>
      <c r="J200" s="289"/>
      <c r="K200" s="165"/>
    </row>
    <row r="201" spans="2:11" customFormat="1" ht="25.5" customHeight="1">
      <c r="B201" s="164"/>
      <c r="C201" s="238" t="s">
        <v>610</v>
      </c>
      <c r="D201" s="238"/>
      <c r="E201" s="238"/>
      <c r="F201" s="238" t="s">
        <v>611</v>
      </c>
      <c r="G201" s="239"/>
      <c r="H201" s="292" t="s">
        <v>612</v>
      </c>
      <c r="I201" s="292"/>
      <c r="J201" s="292"/>
      <c r="K201" s="165"/>
    </row>
    <row r="202" spans="2:11" customFormat="1" ht="5.25" customHeight="1">
      <c r="B202" s="195"/>
      <c r="C202" s="190"/>
      <c r="D202" s="190"/>
      <c r="E202" s="190"/>
      <c r="F202" s="190"/>
      <c r="G202" s="214"/>
      <c r="H202" s="190"/>
      <c r="I202" s="190"/>
      <c r="J202" s="190"/>
      <c r="K202" s="216"/>
    </row>
    <row r="203" spans="2:11" customFormat="1" ht="15" customHeight="1">
      <c r="B203" s="195"/>
      <c r="C203" s="172" t="s">
        <v>602</v>
      </c>
      <c r="D203" s="172"/>
      <c r="E203" s="172"/>
      <c r="F203" s="193" t="s">
        <v>48</v>
      </c>
      <c r="G203" s="172"/>
      <c r="H203" s="293" t="s">
        <v>613</v>
      </c>
      <c r="I203" s="293"/>
      <c r="J203" s="293"/>
      <c r="K203" s="216"/>
    </row>
    <row r="204" spans="2:11" customFormat="1" ht="15" customHeight="1">
      <c r="B204" s="195"/>
      <c r="C204" s="172"/>
      <c r="D204" s="172"/>
      <c r="E204" s="172"/>
      <c r="F204" s="193" t="s">
        <v>49</v>
      </c>
      <c r="G204" s="172"/>
      <c r="H204" s="293" t="s">
        <v>614</v>
      </c>
      <c r="I204" s="293"/>
      <c r="J204" s="293"/>
      <c r="K204" s="216"/>
    </row>
    <row r="205" spans="2:11" customFormat="1" ht="15" customHeight="1">
      <c r="B205" s="195"/>
      <c r="C205" s="172"/>
      <c r="D205" s="172"/>
      <c r="E205" s="172"/>
      <c r="F205" s="193" t="s">
        <v>52</v>
      </c>
      <c r="G205" s="172"/>
      <c r="H205" s="293" t="s">
        <v>615</v>
      </c>
      <c r="I205" s="293"/>
      <c r="J205" s="293"/>
      <c r="K205" s="216"/>
    </row>
    <row r="206" spans="2:11" customFormat="1" ht="15" customHeight="1">
      <c r="B206" s="195"/>
      <c r="C206" s="172"/>
      <c r="D206" s="172"/>
      <c r="E206" s="172"/>
      <c r="F206" s="193" t="s">
        <v>50</v>
      </c>
      <c r="G206" s="172"/>
      <c r="H206" s="293" t="s">
        <v>616</v>
      </c>
      <c r="I206" s="293"/>
      <c r="J206" s="293"/>
      <c r="K206" s="216"/>
    </row>
    <row r="207" spans="2:11" customFormat="1" ht="15" customHeight="1">
      <c r="B207" s="195"/>
      <c r="C207" s="172"/>
      <c r="D207" s="172"/>
      <c r="E207" s="172"/>
      <c r="F207" s="193" t="s">
        <v>51</v>
      </c>
      <c r="G207" s="172"/>
      <c r="H207" s="293" t="s">
        <v>617</v>
      </c>
      <c r="I207" s="293"/>
      <c r="J207" s="293"/>
      <c r="K207" s="216"/>
    </row>
    <row r="208" spans="2:11" customFormat="1" ht="15" customHeight="1">
      <c r="B208" s="195"/>
      <c r="C208" s="172"/>
      <c r="D208" s="172"/>
      <c r="E208" s="172"/>
      <c r="F208" s="193"/>
      <c r="G208" s="172"/>
      <c r="H208" s="172"/>
      <c r="I208" s="172"/>
      <c r="J208" s="172"/>
      <c r="K208" s="216"/>
    </row>
    <row r="209" spans="2:11" customFormat="1" ht="15" customHeight="1">
      <c r="B209" s="195"/>
      <c r="C209" s="172" t="s">
        <v>556</v>
      </c>
      <c r="D209" s="172"/>
      <c r="E209" s="172"/>
      <c r="F209" s="193" t="s">
        <v>84</v>
      </c>
      <c r="G209" s="172"/>
      <c r="H209" s="293" t="s">
        <v>618</v>
      </c>
      <c r="I209" s="293"/>
      <c r="J209" s="293"/>
      <c r="K209" s="216"/>
    </row>
    <row r="210" spans="2:11" customFormat="1" ht="15" customHeight="1">
      <c r="B210" s="195"/>
      <c r="C210" s="172"/>
      <c r="D210" s="172"/>
      <c r="E210" s="172"/>
      <c r="F210" s="193" t="s">
        <v>451</v>
      </c>
      <c r="G210" s="172"/>
      <c r="H210" s="293" t="s">
        <v>452</v>
      </c>
      <c r="I210" s="293"/>
      <c r="J210" s="293"/>
      <c r="K210" s="216"/>
    </row>
    <row r="211" spans="2:11" customFormat="1" ht="15" customHeight="1">
      <c r="B211" s="195"/>
      <c r="C211" s="172"/>
      <c r="D211" s="172"/>
      <c r="E211" s="172"/>
      <c r="F211" s="193" t="s">
        <v>449</v>
      </c>
      <c r="G211" s="172"/>
      <c r="H211" s="293" t="s">
        <v>619</v>
      </c>
      <c r="I211" s="293"/>
      <c r="J211" s="293"/>
      <c r="K211" s="216"/>
    </row>
    <row r="212" spans="2:11" customFormat="1" ht="15" customHeight="1">
      <c r="B212" s="240"/>
      <c r="C212" s="172"/>
      <c r="D212" s="172"/>
      <c r="E212" s="172"/>
      <c r="F212" s="193" t="s">
        <v>453</v>
      </c>
      <c r="G212" s="229"/>
      <c r="H212" s="294" t="s">
        <v>454</v>
      </c>
      <c r="I212" s="294"/>
      <c r="J212" s="294"/>
      <c r="K212" s="241"/>
    </row>
    <row r="213" spans="2:11" customFormat="1" ht="15" customHeight="1">
      <c r="B213" s="240"/>
      <c r="C213" s="172"/>
      <c r="D213" s="172"/>
      <c r="E213" s="172"/>
      <c r="F213" s="193" t="s">
        <v>455</v>
      </c>
      <c r="G213" s="229"/>
      <c r="H213" s="294" t="s">
        <v>620</v>
      </c>
      <c r="I213" s="294"/>
      <c r="J213" s="294"/>
      <c r="K213" s="241"/>
    </row>
    <row r="214" spans="2:11" customFormat="1" ht="15" customHeight="1">
      <c r="B214" s="240"/>
      <c r="C214" s="172"/>
      <c r="D214" s="172"/>
      <c r="E214" s="172"/>
      <c r="F214" s="193"/>
      <c r="G214" s="229"/>
      <c r="H214" s="220"/>
      <c r="I214" s="220"/>
      <c r="J214" s="220"/>
      <c r="K214" s="241"/>
    </row>
    <row r="215" spans="2:11" customFormat="1" ht="15" customHeight="1">
      <c r="B215" s="240"/>
      <c r="C215" s="172" t="s">
        <v>580</v>
      </c>
      <c r="D215" s="172"/>
      <c r="E215" s="172"/>
      <c r="F215" s="193">
        <v>1</v>
      </c>
      <c r="G215" s="229"/>
      <c r="H215" s="294" t="s">
        <v>621</v>
      </c>
      <c r="I215" s="294"/>
      <c r="J215" s="294"/>
      <c r="K215" s="241"/>
    </row>
    <row r="216" spans="2:11" customFormat="1" ht="15" customHeight="1">
      <c r="B216" s="240"/>
      <c r="C216" s="172"/>
      <c r="D216" s="172"/>
      <c r="E216" s="172"/>
      <c r="F216" s="193">
        <v>2</v>
      </c>
      <c r="G216" s="229"/>
      <c r="H216" s="294" t="s">
        <v>622</v>
      </c>
      <c r="I216" s="294"/>
      <c r="J216" s="294"/>
      <c r="K216" s="241"/>
    </row>
    <row r="217" spans="2:11" customFormat="1" ht="15" customHeight="1">
      <c r="B217" s="240"/>
      <c r="C217" s="172"/>
      <c r="D217" s="172"/>
      <c r="E217" s="172"/>
      <c r="F217" s="193">
        <v>3</v>
      </c>
      <c r="G217" s="229"/>
      <c r="H217" s="294" t="s">
        <v>623</v>
      </c>
      <c r="I217" s="294"/>
      <c r="J217" s="294"/>
      <c r="K217" s="241"/>
    </row>
    <row r="218" spans="2:11" customFormat="1" ht="15" customHeight="1">
      <c r="B218" s="240"/>
      <c r="C218" s="172"/>
      <c r="D218" s="172"/>
      <c r="E218" s="172"/>
      <c r="F218" s="193">
        <v>4</v>
      </c>
      <c r="G218" s="229"/>
      <c r="H218" s="294" t="s">
        <v>624</v>
      </c>
      <c r="I218" s="294"/>
      <c r="J218" s="294"/>
      <c r="K218" s="241"/>
    </row>
    <row r="219" spans="2:11" customFormat="1" ht="12.75" customHeight="1">
      <c r="B219" s="242"/>
      <c r="C219" s="243"/>
      <c r="D219" s="243"/>
      <c r="E219" s="243"/>
      <c r="F219" s="243"/>
      <c r="G219" s="243"/>
      <c r="H219" s="243"/>
      <c r="I219" s="243"/>
      <c r="J219" s="243"/>
      <c r="K219" s="244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Rekapitulace stavby</vt:lpstr>
      <vt:lpstr>SO - Komunikace</vt:lpstr>
      <vt:lpstr>Pokyny pro vyplnění</vt:lpstr>
      <vt:lpstr>'Rekapitulace stavby'!Názvy_tisku</vt:lpstr>
      <vt:lpstr>'SO - Komunikace'!Názvy_tisku</vt:lpstr>
      <vt:lpstr>'Pokyny pro vyplnění'!Oblast_tisku</vt:lpstr>
      <vt:lpstr>'Rekapitulace stavby'!Oblast_tisku</vt:lpstr>
      <vt:lpstr>'SO - Komunikace'!Oblast_tisku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Křepinský</dc:creator>
  <cp:lastModifiedBy>Jiří Křepinský</cp:lastModifiedBy>
  <cp:lastPrinted>2024-05-16T17:27:44Z</cp:lastPrinted>
  <dcterms:created xsi:type="dcterms:W3CDTF">2024-05-16T17:19:27Z</dcterms:created>
  <dcterms:modified xsi:type="dcterms:W3CDTF">2024-05-16T17:29:06Z</dcterms:modified>
</cp:coreProperties>
</file>